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"/>
    </mc:Choice>
  </mc:AlternateContent>
  <xr:revisionPtr revIDLastSave="0" documentId="13_ncr:1_{F21863D6-5497-4FD3-8FD4-B73A17E0FC50}" xr6:coauthVersionLast="47" xr6:coauthVersionMax="47" xr10:uidLastSave="{00000000-0000-0000-0000-000000000000}"/>
  <bookViews>
    <workbookView xWindow="-103" yWindow="-103" windowWidth="18720" windowHeight="11829" activeTab="1" xr2:uid="{00000000-000D-0000-FFFF-FFFF00000000}"/>
  </bookViews>
  <sheets>
    <sheet name="Description" sheetId="1" r:id="rId1"/>
    <sheet name="Utenti" sheetId="2" r:id="rId2"/>
  </sheets>
  <definedNames>
    <definedName name="_xlnm._FilterDatabase" localSheetId="1" hidden="1">Utenti!$A$1:$AK$18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" i="2" l="1"/>
  <c r="C3" i="2"/>
  <c r="AG24" i="2"/>
  <c r="AA24" i="2"/>
  <c r="H24" i="2"/>
  <c r="F24" i="2" s="1" a="1"/>
  <c r="F24" i="2" s="1"/>
  <c r="G24" i="2"/>
  <c r="AG23" i="2"/>
  <c r="AA23" i="2"/>
  <c r="H23" i="2"/>
  <c r="G23" i="2"/>
  <c r="AG22" i="2"/>
  <c r="AA22" i="2"/>
  <c r="H22" i="2"/>
  <c r="G22" i="2"/>
  <c r="AA21" i="2"/>
  <c r="H21" i="2"/>
  <c r="G21" i="2"/>
  <c r="AG20" i="2"/>
  <c r="AA20" i="2"/>
  <c r="H20" i="2"/>
  <c r="G20" i="2"/>
  <c r="AG19" i="2"/>
  <c r="AA19" i="2"/>
  <c r="H19" i="2"/>
  <c r="G19" i="2"/>
  <c r="AA18" i="2"/>
  <c r="H18" i="2"/>
  <c r="G18" i="2"/>
  <c r="AA17" i="2"/>
  <c r="H17" i="2"/>
  <c r="G17" i="2"/>
  <c r="AA16" i="2"/>
  <c r="H16" i="2"/>
  <c r="G16" i="2"/>
  <c r="F16" i="2" a="1"/>
  <c r="F16" i="2" s="1"/>
  <c r="AA15" i="2"/>
  <c r="H15" i="2"/>
  <c r="G15" i="2"/>
  <c r="AA14" i="2"/>
  <c r="H14" i="2"/>
  <c r="G14" i="2"/>
  <c r="AG13" i="2"/>
  <c r="AH13" i="2" s="1"/>
  <c r="AA13" i="2"/>
  <c r="Y13" i="2"/>
  <c r="H13" i="2"/>
  <c r="F13" i="2" s="1" a="1"/>
  <c r="F13" i="2" s="1"/>
  <c r="G13" i="2"/>
  <c r="AA12" i="2"/>
  <c r="Y12" i="2"/>
  <c r="H12" i="2"/>
  <c r="G12" i="2"/>
  <c r="AA11" i="2"/>
  <c r="Y11" i="2"/>
  <c r="H11" i="2"/>
  <c r="G11" i="2"/>
  <c r="AG10" i="2"/>
  <c r="AH10" i="2" s="1"/>
  <c r="AA10" i="2"/>
  <c r="Y10" i="2"/>
  <c r="H10" i="2"/>
  <c r="G10" i="2"/>
  <c r="AA9" i="2"/>
  <c r="Y9" i="2"/>
  <c r="H9" i="2"/>
  <c r="G9" i="2"/>
  <c r="AG8" i="2"/>
  <c r="AH8" i="2" s="1"/>
  <c r="AA8" i="2"/>
  <c r="H8" i="2"/>
  <c r="G8" i="2"/>
  <c r="F8" i="2" s="1" a="1"/>
  <c r="F8" i="2" s="1"/>
  <c r="AA7" i="2"/>
  <c r="H7" i="2"/>
  <c r="F7" i="2" s="1" a="1"/>
  <c r="F7" i="2" s="1"/>
  <c r="G7" i="2"/>
  <c r="AG6" i="2"/>
  <c r="AH6" i="2" s="1"/>
  <c r="AA6" i="2"/>
  <c r="H6" i="2"/>
  <c r="G6" i="2"/>
  <c r="AA5" i="2"/>
  <c r="H5" i="2"/>
  <c r="F5" i="2" s="1" a="1"/>
  <c r="F5" i="2" s="1"/>
  <c r="G5" i="2"/>
  <c r="AH4" i="2"/>
  <c r="AA4" i="2"/>
  <c r="H4" i="2"/>
  <c r="G4" i="2"/>
  <c r="AG3" i="2"/>
  <c r="AH3" i="2" s="1"/>
  <c r="AA3" i="2"/>
  <c r="H3" i="2"/>
  <c r="G3" i="2"/>
  <c r="AA2" i="2"/>
  <c r="H2" i="2"/>
  <c r="G2" i="2"/>
  <c r="C2" i="2"/>
  <c r="A2" i="2" a="1"/>
  <c r="F9" i="2" l="1" a="1"/>
  <c r="F9" i="2" s="1"/>
  <c r="F23" i="2" a="1"/>
  <c r="F23" i="2" s="1"/>
  <c r="F11" i="2" a="1"/>
  <c r="F11" i="2" s="1"/>
  <c r="F21" i="2" a="1"/>
  <c r="F21" i="2" s="1"/>
  <c r="F20" i="2" a="1"/>
  <c r="F20" i="2" s="1"/>
  <c r="F4" i="2" a="1"/>
  <c r="F4" i="2" s="1"/>
  <c r="F18" i="2" a="1"/>
  <c r="F18" i="2" s="1"/>
  <c r="F3" i="2" a="1"/>
  <c r="F3" i="2" s="1"/>
  <c r="F14" i="2" a="1"/>
  <c r="F14" i="2" s="1"/>
  <c r="F6" i="2" a="1"/>
  <c r="F6" i="2" s="1"/>
  <c r="W22" i="2"/>
  <c r="F15" i="2" a="1"/>
  <c r="F15" i="2" s="1"/>
  <c r="W24" i="2"/>
  <c r="W12" i="2"/>
  <c r="W19" i="2"/>
  <c r="W5" i="2"/>
  <c r="W7" i="2"/>
  <c r="F10" i="2" a="1"/>
  <c r="F10" i="2" s="1"/>
  <c r="W3" i="2"/>
  <c r="W11" i="2"/>
  <c r="W6" i="2"/>
  <c r="W21" i="2"/>
  <c r="F12" i="2" a="1"/>
  <c r="F12" i="2" s="1"/>
  <c r="F22" i="2" a="1"/>
  <c r="F22" i="2" s="1"/>
  <c r="W16" i="2"/>
  <c r="W13" i="2"/>
  <c r="W20" i="2"/>
  <c r="W23" i="2"/>
  <c r="W8" i="2"/>
  <c r="F17" i="2" a="1"/>
  <c r="F17" i="2" s="1"/>
  <c r="W4" i="2"/>
  <c r="W14" i="2"/>
  <c r="W18" i="2"/>
  <c r="F2" i="2" a="1"/>
  <c r="F2" i="2" s="1"/>
  <c r="W9" i="2"/>
  <c r="A2" i="2"/>
  <c r="W2" i="2"/>
  <c r="W10" i="2"/>
  <c r="W15" i="2"/>
  <c r="F19" i="2" a="1"/>
  <c r="F19" i="2" s="1"/>
  <c r="W17" i="2"/>
  <c r="A3" i="2" a="1"/>
  <c r="A3" i="2" l="1"/>
  <c r="A4" i="2" a="1"/>
  <c r="A4" i="2" l="1"/>
  <c r="A5" i="2" a="1"/>
  <c r="A5" i="2" l="1"/>
  <c r="A6" i="2" a="1"/>
  <c r="A6" i="2" l="1"/>
  <c r="A7" i="2" a="1"/>
  <c r="A7" i="2" l="1"/>
  <c r="A8" i="2" a="1"/>
  <c r="A8" i="2" l="1"/>
  <c r="A9" i="2" a="1"/>
  <c r="A9" i="2" l="1"/>
  <c r="A10" i="2" a="1"/>
  <c r="A10" i="2" l="1"/>
  <c r="A11" i="2" a="1"/>
  <c r="A11" i="2" l="1"/>
  <c r="A12" i="2" a="1"/>
  <c r="A12" i="2" l="1"/>
  <c r="A13" i="2" a="1"/>
  <c r="A13" i="2" l="1"/>
  <c r="A14" i="2" a="1"/>
  <c r="A14" i="2" l="1"/>
  <c r="A15" i="2" a="1"/>
  <c r="A15" i="2" l="1"/>
  <c r="A16" i="2" a="1"/>
  <c r="A16" i="2" l="1"/>
  <c r="A17" i="2" a="1"/>
  <c r="A17" i="2" l="1"/>
  <c r="A18" i="2" a="1"/>
  <c r="A18" i="2" l="1"/>
  <c r="A19" i="2" a="1"/>
  <c r="A19" i="2" l="1"/>
  <c r="A20" i="2" a="1"/>
  <c r="A20" i="2" l="1"/>
  <c r="A21" i="2" a="1"/>
  <c r="A21" i="2" l="1"/>
  <c r="A22" i="2" a="1"/>
  <c r="A22" i="2" l="1"/>
  <c r="A23" i="2" a="1"/>
  <c r="A23" i="2" l="1"/>
  <c r="A24" i="2" a="1"/>
  <c r="A24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tc={29A0A28A-DFC2-4332-B474-FD019DBE707B}</author>
    <author>tc={497B35C0-1EEC-4F7B-ABD4-58909555C329}</author>
    <author>tc={E0D32DE9-E408-4917-981C-B7143E98AC2B}</author>
    <author>tc={5007139A-EA0A-4F3C-815A-0728D3C9CB19}</author>
    <author>tc={8F11ACCF-59AB-4988-A5F8-2BF68580C7EE}</author>
    <author>tc={C2A5FD01-8052-4E6C-8F6D-63D6477DC3F6}</author>
    <author>tc={BDA8AF3E-2962-4F88-A7CA-61293FCC7A9B}</author>
    <author>tc={C2AEFD1B-422C-43F4-B382-5905CC4A9AB4}</author>
    <author>tc={B5100614-A74F-4C6B-8FC3-7BBA71D76C30}</author>
    <author>tc={238E30DA-53C0-49B5-AF06-3D0082347966}</author>
    <author>tc={D1F7D3E2-4A49-43AC-B388-F8324975EAD7}</author>
    <author>tc={DB14136C-D569-44F5-8CDE-9AEF1DC2E204}</author>
    <author>tc={DA41E16E-E512-45CD-8CBC-1D817FB76E4C}</author>
    <author>tc={B8C28A67-A4F9-4B4F-BC15-B091B3484E7A}</author>
    <author>tc={A5F3336A-4780-49F9-B875-1892D205E932}</author>
    <author>tc={12AE6FD8-64AB-46B1-AA69-47A2596D9860}</author>
    <author>tc={AECB4510-190E-4E92-B990-F82EEABA9D9C}</author>
    <author>tc={3B0E736C-120A-4B78-8036-9EA1F90DDF65}</author>
    <author>tc={B7E16D6F-AB9B-4889-97D0-84423EA2CFC7}</author>
    <author>tc={908640CA-A740-4D15-8D8C-3094188E37B8}</author>
    <author>tc={50DEC25D-CFC3-4D3D-B75F-B27DF52CCC6A}</author>
    <author>tc={7A62384E-BA1E-46A7-80A4-FCEE2538452F}</author>
    <author>tc={AD773701-A36A-4E79-827D-44C588A0CDE3}</author>
    <author>tc={15D9A42A-7BD4-4141-BA94-4E77475DD903}</author>
    <author>tc={E3C06090-A28B-4B55-82BD-B8E1C84A22B9}</author>
    <author>tc={E508C489-8705-4582-840D-BCEFBCFF4B3D}</author>
    <author>tc={E20F890E-E72E-458E-A9C5-24924FE1245D}</author>
    <author>tc={2DF3DF03-43C9-4836-93E7-3A28F8C1F169}</author>
    <author>tc={63EC1CC8-40BD-4660-ABF4-E7EBB04A0828}</author>
    <author>tc={EF44489C-73E1-4FE5-B9B5-C2EFEE56025F}</author>
    <author>tc={87ACBEA5-1066-451D-B0A3-787AF80EA5CF}</author>
    <author>tc={779ADCF1-5B74-4C18-AA13-EACCC3143AF6}</author>
    <author>tc={5DCAE571-1906-445E-A076-3D50F36C58A3}</author>
    <author>tc={6F64DC5C-FA47-400C-8835-BEEC006AF158}</author>
    <author>tc={F897290F-0316-4394-AF8A-C7A4E588CC28}</author>
    <author>tc={F243C60C-7531-43E1-85F8-10AE665C9134}</author>
    <author>tc={9DF0B65A-B063-4FD8-B62C-EB9E7CAB49CF}</author>
    <author>tc={41A9AEC0-FE3E-49B4-9B2A-2243177A0B0C}</author>
  </authors>
  <commentList>
    <comment ref="A1" authorId="0" shapeId="0" xr:uid="{29A0A28A-DFC2-4332-B474-FD019DBE707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sequential number.
</t>
      </text>
    </comment>
    <comment ref="B1" authorId="1" shapeId="0" xr:uid="{497B35C0-1EEC-4F7B-ABD4-58909555C32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type is used in the CACER configuration.
</t>
      </text>
    </comment>
    <comment ref="C1" authorId="2" shapeId="0" xr:uid="{E0D32DE9-E408-4917-981C-B7143E98AC2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Name user type.
</t>
      </text>
    </comment>
    <comment ref="D1" authorId="3" shapeId="0" xr:uid="{5007139A-EA0A-4F3C-815A-0728D3C9CB1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Number of users in the configuration for the selected user type.
</t>
      </text>
    </comment>
    <comment ref="F1" authorId="4" shapeId="0" xr:uid="{8F11ACCF-59AB-4988-A5F8-2BF68580C7EE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CACER user type: consumer, prosumer, producer.
</t>
      </text>
    </comment>
    <comment ref="G1" authorId="5" shapeId="0" xr:uid="{C2A5FD01-8052-4E6C-8F6D-63D6477DC3F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load profile.
</t>
      </text>
    </comment>
    <comment ref="H1" authorId="6" shapeId="0" xr:uid="{BDA8AF3E-2962-4F88-A7CA-61293FCC7A9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productivity profile
</t>
      </text>
    </comment>
    <comment ref="I1" authorId="7" shapeId="0" xr:uid="{C2AEFD1B-422C-43F4-B382-5905CC4A9AB4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category (see all categories in the “Description” sheet).
</t>
      </text>
    </comment>
    <comment ref="J1" authorId="8" shapeId="0" xr:uid="{B5100614-A74F-4C6B-8FC3-7BBA71D76C30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Power range for contractual power (only for domestic users).
</t>
      </text>
    </comment>
    <comment ref="K1" authorId="9" shapeId="0" xr:uid="{238E30DA-53C0-49B5-AF06-3D008234796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All suppliers in “Description” sheet.
</t>
      </text>
    </comment>
    <comment ref="L1" authorId="10" shapeId="0" xr:uid="{D1F7D3E2-4A49-43AC-B388-F8324975EAD7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tariff for bills: schema 1 (1 hourly threshold), schema (2 hourly threshold) and “schema 3” (3 hourly threshold)
</t>
      </text>
    </comment>
    <comment ref="M1" authorId="11" shapeId="0" xr:uid="{DB14136C-D569-44F5-8CDE-9AEF1DC2E204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Load profile id (see all load profile id in the “Description” sheet).
</t>
      </text>
    </comment>
    <comment ref="N1" authorId="12" shapeId="0" xr:uid="{DA41E16E-E512-45CD-8CBC-1D817FB76E4C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photovoltaic generators in [kWp].
</t>
      </text>
    </comment>
    <comment ref="O1" authorId="13" shapeId="0" xr:uid="{B8C28A67-A4F9-4B4F-BC15-B091B3484E7A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Inclination of the module in degree
</t>
      </text>
    </comment>
    <comment ref="P1" authorId="14" shapeId="0" xr:uid="{A5F3336A-4780-49F9-B875-1892D205E932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Orientation of the modules in degree (180° is the south)
Rispondi:
90° East, 270° West
</t>
      </text>
    </comment>
    <comment ref="Q1" authorId="15" shapeId="0" xr:uid="{12AE6FD8-64AB-46B1-AA69-47A2596D9860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Not yet completed!
</t>
      </text>
    </comment>
    <comment ref="R1" authorId="16" shapeId="0" xr:uid="{AECB4510-190E-4E92-B990-F82EEABA9D9C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storage in [kWh].
</t>
      </text>
    </comment>
    <comment ref="S1" authorId="17" shapeId="0" xr:uid="{3B0E736C-120A-4B78-8036-9EA1F90DDF65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photovoltaic generators is new (old plants cannot access the incentives).
</t>
      </text>
    </comment>
    <comment ref="T1" authorId="18" shapeId="0" xr:uid="{B7E16D6F-AB9B-4889-97D0-84423EA2CFC7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Voltage level of the user.
</t>
      </text>
    </comment>
    <comment ref="U1" authorId="19" shapeId="0" xr:uid="{908640CA-A740-4D15-8D8C-3094188E37B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mounting for the PV generator: ground or roof.
</t>
      </text>
    </comment>
    <comment ref="V1" authorId="20" shapeId="0" xr:uid="{50DEC25D-CFC3-4D3D-B75F-B27DF52CCC6A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a medium voltage station is installed (the station costs are added to the total capex of the investment).
</t>
      </text>
    </comment>
    <comment ref="X1" authorId="21" shapeId="0" xr:uid="{7A62384E-BA1E-46A7-80A4-FCEE2538452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partecipate to the CACER configuration.
</t>
      </text>
    </comment>
    <comment ref="Y1" authorId="22" shapeId="0" xr:uid="{AD773701-A36A-4E79-827D-44C588A0CDE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Denomination for the user type used in all plots, needed for reporting purposes. As per user_type, they all must be unique
</t>
      </text>
    </comment>
    <comment ref="Z1" authorId="23" shapeId="0" xr:uid="{15D9A42A-7BD4-4141-BA94-4E77475DD90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Funding schemes (see “Description” sheet).
</t>
      </text>
    </comment>
    <comment ref="AB1" authorId="24" shapeId="0" xr:uid="{E3C06090-A28B-4B55-82BD-B8E1C84A22B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it's the condominium shared POD, so electricity bills savings can be allocated to all other users.
</t>
      </text>
    </comment>
    <comment ref="AC1" authorId="25" shapeId="0" xr:uid="{E508C489-8705-4582-840D-BCEFBCFF4B3D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Private grant in percentage on the total investment.
</t>
      </text>
    </comment>
    <comment ref="AD1" authorId="26" shapeId="0" xr:uid="{E20F890E-E72E-458E-A9C5-24924FE1245D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X% over plant capex. It could include also  forms of grants other than PNRR
</t>
      </text>
    </comment>
    <comment ref="AE1" authorId="27" shapeId="0" xr:uid="{2DF3DF03-43C9-4836-93E7-3A28F8C1F16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 X% over the total plant capex (inclusive of grants!). The equity is the remaing percentage (equity% = 100% - grant_private_% - grant_pnrr_% - debt_%) 
</t>
      </text>
    </comment>
    <comment ref="AF1" authorId="28" shapeId="0" xr:uid="{63EC1CC8-40BD-4660-ABF4-E7EBB04A082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disbursement. Starting from 1.
</t>
      </text>
    </comment>
    <comment ref="AG1" authorId="29" shapeId="0" xr:uid="{EF44489C-73E1-4FE5-B9B5-C2EFEE56025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completion of works and generator connection. Starting from 1.
</t>
      </text>
    </comment>
    <comment ref="AH1" authorId="30" shapeId="0" xr:uid="{87ACBEA5-1066-451D-B0A3-787AF80EA5C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entry in CACER configuration. Starting from 1.
</t>
      </text>
    </comment>
    <comment ref="AI1" authorId="31" shapeId="0" xr:uid="{779ADCF1-5B74-4C18-AA13-EACCC3143AF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exit CACER configuration. To set the last month tiping “end”.
</t>
      </text>
    </comment>
    <comment ref="AJ1" authorId="32" shapeId="0" xr:uid="{5DCAE571-1906-445E-A076-3D50F36C58A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Primary station id. Insert any ID (number or string) unique for the given substation. It will be needed for the calculation of the premium tariff.
</t>
      </text>
    </comment>
    <comment ref="AK1" authorId="33" shapeId="0" xr:uid="{6F64DC5C-FA47-400C-8835-BEEC006AF15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Location of the user type.
</t>
      </text>
    </comment>
    <comment ref="L2" authorId="34" shapeId="0" xr:uid="{F897290F-0316-4394-AF8A-C7A4E588CC2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Da vedere con Luca</t>
      </text>
    </comment>
    <comment ref="T2" authorId="35" shapeId="0" xr:uid="{F243C60C-7531-43E1-85F8-10AE665C9134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ne sono sicuro</t>
      </text>
    </comment>
    <comment ref="M5" authorId="36" shapeId="0" xr:uid="{9DF0B65A-B063-4FD8-B62C-EB9E7CAB49C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lo so</t>
      </text>
    </comment>
    <comment ref="M6" authorId="37" shapeId="0" xr:uid="{41A9AEC0-FE3E-49B4-9B2A-2243177A0B0C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lo so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<sst xmlns="http://schemas.openxmlformats.org/spreadsheetml/2006/main" count="471" uniqueCount="229">
  <si>
    <t>Powe range</t>
  </si>
  <si>
    <t>Pmax</t>
  </si>
  <si>
    <t>Category</t>
  </si>
  <si>
    <t>User type</t>
  </si>
  <si>
    <t>Financial model</t>
  </si>
  <si>
    <t>dummy_user</t>
  </si>
  <si>
    <t>Supplier</t>
  </si>
  <si>
    <t>Tariff</t>
  </si>
  <si>
    <t>Disbursement</t>
  </si>
  <si>
    <t>Load profile id</t>
  </si>
  <si>
    <t>0&lt;P&lt;=1.5</t>
  </si>
  <si>
    <t>domestico</t>
  </si>
  <si>
    <t>prosumer</t>
  </si>
  <si>
    <t>Individuale</t>
  </si>
  <si>
    <t>indexed</t>
  </si>
  <si>
    <t>schema_1</t>
  </si>
  <si>
    <t>2022-01</t>
  </si>
  <si>
    <t>measures profile</t>
  </si>
  <si>
    <t>1.5&lt;P&lt;=3</t>
  </si>
  <si>
    <t>pubblico</t>
  </si>
  <si>
    <t>consumer</t>
  </si>
  <si>
    <t>Individuale - ESCo</t>
  </si>
  <si>
    <t>flat_11</t>
  </si>
  <si>
    <t>schema_2</t>
  </si>
  <si>
    <t>2022-02</t>
  </si>
  <si>
    <t>emulated profile</t>
  </si>
  <si>
    <t>3&lt;P&lt;=4.5</t>
  </si>
  <si>
    <t>utenza condominiale</t>
  </si>
  <si>
    <t>producer</t>
  </si>
  <si>
    <t>Collettivo - Equity crowdfunding</t>
  </si>
  <si>
    <t>flat_15</t>
  </si>
  <si>
    <t>schema_3</t>
  </si>
  <si>
    <t>2022-03</t>
  </si>
  <si>
    <t>arera</t>
  </si>
  <si>
    <t>4.5&lt;P&lt;=6</t>
  </si>
  <si>
    <t>commerciale</t>
  </si>
  <si>
    <t>Comunitario</t>
  </si>
  <si>
    <t>maggior_tutela</t>
  </si>
  <si>
    <t>2022-04</t>
  </si>
  <si>
    <t>palestra_comunale</t>
  </si>
  <si>
    <t>P&gt;6</t>
  </si>
  <si>
    <t>comune</t>
  </si>
  <si>
    <t>Comunitario - Lending crowdfunding</t>
  </si>
  <si>
    <t>2022-05</t>
  </si>
  <si>
    <t>ufficio_comunale</t>
  </si>
  <si>
    <t>-</t>
  </si>
  <si>
    <t>Altro</t>
  </si>
  <si>
    <t>scuola</t>
  </si>
  <si>
    <t>Comunitario - ESCo</t>
  </si>
  <si>
    <t>2022-06</t>
  </si>
  <si>
    <t>biblioteca_comunale</t>
  </si>
  <si>
    <t>industriale</t>
  </si>
  <si>
    <t>2022-07</t>
  </si>
  <si>
    <t>liceo</t>
  </si>
  <si>
    <t>supermercato</t>
  </si>
  <si>
    <t>2022-08</t>
  </si>
  <si>
    <t>cinema_comunale</t>
  </si>
  <si>
    <t>ristorazione</t>
  </si>
  <si>
    <t>2022-09</t>
  </si>
  <si>
    <t>IND_AL_1turno</t>
  </si>
  <si>
    <t>religioso</t>
  </si>
  <si>
    <t>2022-10</t>
  </si>
  <si>
    <t>IND_micro_1turno_PIEM</t>
  </si>
  <si>
    <t>bar</t>
  </si>
  <si>
    <t>2022-11</t>
  </si>
  <si>
    <t>IND_piccola_1turno_PIEM</t>
  </si>
  <si>
    <t>albergo</t>
  </si>
  <si>
    <t>2022-12</t>
  </si>
  <si>
    <t>IND_micro_3turni_PIEM</t>
  </si>
  <si>
    <t>ufficio</t>
  </si>
  <si>
    <t>2023-01</t>
  </si>
  <si>
    <t>IND_piccola_3turni_PIEM</t>
  </si>
  <si>
    <t>parrucchiere</t>
  </si>
  <si>
    <t>2023-02</t>
  </si>
  <si>
    <t>utenza_condominiale_grande</t>
  </si>
  <si>
    <t>colonnina</t>
  </si>
  <si>
    <t>2023-03</t>
  </si>
  <si>
    <t>utenza_condominiale_media</t>
  </si>
  <si>
    <t>altro</t>
  </si>
  <si>
    <t>2023-04</t>
  </si>
  <si>
    <t>utenza_condominiale_piccola</t>
  </si>
  <si>
    <t>2023-05</t>
  </si>
  <si>
    <t>scuola_500_studenti</t>
  </si>
  <si>
    <t>2023-06</t>
  </si>
  <si>
    <t>PA_comune</t>
  </si>
  <si>
    <t>2023-07</t>
  </si>
  <si>
    <t>COM_1.5&lt;P&lt;=3_festivo</t>
  </si>
  <si>
    <t>2023-08</t>
  </si>
  <si>
    <t>COM_&gt;6kw_feriale</t>
  </si>
  <si>
    <t>2023-09</t>
  </si>
  <si>
    <t>IND_media_1turno_feriale</t>
  </si>
  <si>
    <t>2023-10</t>
  </si>
  <si>
    <t>IND_media_1turno_festivo</t>
  </si>
  <si>
    <t>2023-11</t>
  </si>
  <si>
    <t>IND_piccola_3turni_festivo</t>
  </si>
  <si>
    <t>2023-12</t>
  </si>
  <si>
    <t>IND_piccola_1turno_festivo</t>
  </si>
  <si>
    <t>2024-01</t>
  </si>
  <si>
    <t>IND_micro_1turno_feriale</t>
  </si>
  <si>
    <t>2024-02</t>
  </si>
  <si>
    <t>IND_piccola_1turno_feriale</t>
  </si>
  <si>
    <t>2024-03</t>
  </si>
  <si>
    <t>IND_micro_1turno_festivo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</si>
  <si>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</si>
  <si>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</si>
  <si>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</si>
  <si>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</si>
  <si>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</si>
  <si>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</si>
  <si>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</si>
  <si>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</si>
  <si>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</si>
  <si>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</si>
  <si>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</si>
  <si>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</si>
  <si>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</si>
  <si>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</si>
  <si>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</si>
  <si>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</si>
  <si>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</si>
  <si>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</si>
  <si>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</si>
  <si>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</si>
  <si>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</si>
  <si>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</si>
  <si>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</si>
  <si>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</si>
  <si>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</si>
  <si>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</si>
  <si>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</si>
  <si>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</si>
  <si>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</si>
  <si>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</si>
  <si>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</si>
  <si>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</si>
  <si>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</si>
  <si>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</si>
  <si>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</si>
  <si>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</si>
  <si>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</si>
  <si>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</si>
  <si>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</si>
  <si>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</si>
  <si>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</si>
  <si>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</si>
  <si>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</si>
  <si>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</si>
  <si>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</si>
  <si>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number_type_id</t>
  </si>
  <si>
    <t>flag</t>
  </si>
  <si>
    <t>user_type</t>
  </si>
  <si>
    <t>num</t>
  </si>
  <si>
    <t>stakeholder</t>
  </si>
  <si>
    <t>type</t>
  </si>
  <si>
    <t>consuming</t>
  </si>
  <si>
    <t>producing</t>
  </si>
  <si>
    <t>category</t>
  </si>
  <si>
    <t>power_range</t>
  </si>
  <si>
    <t>supplier</t>
  </si>
  <si>
    <t>tariff</t>
  </si>
  <si>
    <t>load_profile_id</t>
  </si>
  <si>
    <t>pv</t>
  </si>
  <si>
    <t>tilt_angle</t>
  </si>
  <si>
    <t>azimuth</t>
  </si>
  <si>
    <t>wind</t>
  </si>
  <si>
    <t>battery</t>
  </si>
  <si>
    <t>new_plant</t>
  </si>
  <si>
    <t>voltage</t>
  </si>
  <si>
    <t>pv_mounting</t>
  </si>
  <si>
    <t>mv_cabinet</t>
  </si>
  <si>
    <t>error</t>
  </si>
  <si>
    <t>flag_cacer</t>
  </si>
  <si>
    <t>denomination</t>
  </si>
  <si>
    <t>funding_scheme</t>
  </si>
  <si>
    <t>condominium</t>
  </si>
  <si>
    <t>grant_private</t>
  </si>
  <si>
    <t>grant_pnrr</t>
  </si>
  <si>
    <t>debt</t>
  </si>
  <si>
    <t>disbursement_month</t>
  </si>
  <si>
    <t>commissioning_month</t>
  </si>
  <si>
    <t>entry_month</t>
  </si>
  <si>
    <t>exit_month</t>
  </si>
  <si>
    <t>CP</t>
  </si>
  <si>
    <t>location</t>
  </si>
  <si>
    <t>PA</t>
  </si>
  <si>
    <t>FALSE</t>
  </si>
  <si>
    <t>BT</t>
  </si>
  <si>
    <t>municipal office</t>
  </si>
  <si>
    <t>end</t>
  </si>
  <si>
    <t>CP1</t>
  </si>
  <si>
    <t>Magnano</t>
  </si>
  <si>
    <t>MT</t>
  </si>
  <si>
    <t>roof</t>
  </si>
  <si>
    <t>household_big</t>
  </si>
  <si>
    <t>household_big_prosumer</t>
  </si>
  <si>
    <t>business_small</t>
  </si>
  <si>
    <t>business_medium</t>
  </si>
  <si>
    <t>business_medium_litigioso</t>
  </si>
  <si>
    <t>public_gym</t>
  </si>
  <si>
    <t>public gym</t>
  </si>
  <si>
    <t>public library</t>
  </si>
  <si>
    <t>public cinema</t>
  </si>
  <si>
    <t>public_school</t>
  </si>
  <si>
    <t>school 1</t>
  </si>
  <si>
    <t>school_1000_students</t>
  </si>
  <si>
    <t>scuola_1000_studenti</t>
  </si>
  <si>
    <t>scuola media</t>
  </si>
  <si>
    <t>school_500_students</t>
  </si>
  <si>
    <t>scuola piccola</t>
  </si>
  <si>
    <t>condominium_small</t>
  </si>
  <si>
    <t>utenza condominiale piccola</t>
  </si>
  <si>
    <t>condominium_medium</t>
  </si>
  <si>
    <t>utenza condominiale media</t>
  </si>
  <si>
    <t>condominium_big</t>
  </si>
  <si>
    <t>utenza condominiale grande</t>
  </si>
  <si>
    <t>municipal_office</t>
  </si>
  <si>
    <t>public_library</t>
  </si>
  <si>
    <t>public_cinema</t>
  </si>
  <si>
    <t>church</t>
  </si>
  <si>
    <t>beni comunali</t>
  </si>
  <si>
    <t>biblioteca pubblica</t>
  </si>
  <si>
    <t>palazzo comunale</t>
  </si>
  <si>
    <t>ente religioso</t>
  </si>
  <si>
    <t>terzo_settore</t>
  </si>
  <si>
    <t>ente terzo settore</t>
  </si>
  <si>
    <t>utenza_privata</t>
  </si>
  <si>
    <t>utenza privata residenziale</t>
  </si>
  <si>
    <t>utenza_privata_prosumer</t>
  </si>
  <si>
    <t>prosumer residenza privata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</si>
</sst>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0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</font>
    <font>
      <sz val="11"/>
      <color theme="1"/>
      <name val="Arial"/>
    </font>
    <font>
      <sz val="11"/>
      <name val="Calibri"/>
      <scheme val="minor"/>
    </font>
    <font>
      <sz val="11"/>
      <color indexed="2"/>
      <name val="Calibri"/>
      <scheme val="minor"/>
    </font>
    <font>
      <u/>
      <sz val="11"/>
      <color theme="1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theme="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indexed="2"/>
      </patternFill>
    </fill>
    <fill>
      <patternFill patternType="solid">
        <fgColor indexed="43"/>
      </patternFill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64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9" fontId="8" fillId="4" borderId="1" xfId="0" applyNumberFormat="1" applyFont="1" applyFill="1" applyBorder="1" applyAlignment="1">
      <alignment horizontal="center" vertical="center"/>
    </xf>
  </cellXfs>
  <cellStyles count="1">
    <cellStyle name="Normale" xfId="0" builtinId="0"/>
  </cellStyles>
  <dxfs count="13"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ill>
        <patternFill patternType="solid">
          <fgColor theme="8" tint="0.59996337778862885"/>
          <bgColor theme="8" tint="0.59996337778862885"/>
        </patternFill>
      </fill>
    </dxf>
    <dxf>
      <fill>
        <patternFill patternType="solid">
          <fgColor theme="9" tint="0.59996337778862885"/>
          <bgColor theme="9" tint="0.59996337778862885"/>
        </patternFill>
      </fill>
    </dxf>
    <dxf>
      <fill>
        <patternFill patternType="solid">
          <fgColor theme="5" tint="0.59996337778862885"/>
          <bgColor theme="5" tint="0.59996337778862885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ndrea Fiorencis" id="{2C466C32-2281-43D7-B3C8-4EFAAF93E0F3}" userId="e58123e3a03fadbc" providerId="Windows Live"/>
  <person displayName="Rollo Antonino (RSE)" id="{86EBE718-9534-1BF0-9216-63ACEEC782A1}" userId="S::ROLLO@rse-web.it::e52e0e77-6c2c-4ec1-9555-c742020b589f" providerId="AD"/>
  <person displayName="Aleotti Federico (RSE)" id="{93698672-337C-FBD2-EF63-2C2475EE05A7}" userId="S::FALEOTTI@rse-web.it::4cbc9131-cd3b-471f-8434-66c146bad745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 2013 - 2022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" dT="2025-03-27T14:20:23.46" personId="{86EBE718-9534-1BF0-9216-63ACEEC782A1}" id="{29A0A28A-DFC2-4332-B474-FD019DBE707B}">
    <text xml:space="preserve">User sequential number.
</text>
  </threadedComment>
  <threadedComment ref="B1" dT="2025-03-27T14:02:24.08" personId="{86EBE718-9534-1BF0-9216-63ACEEC782A1}" id="{497B35C0-1EEC-4F7B-ABD4-58909555C329}">
    <text xml:space="preserve">If “true” the user type is used in the CACER configuration.
</text>
  </threadedComment>
  <threadedComment ref="C1" dT="2025-03-27T14:02:32.31" personId="{86EBE718-9534-1BF0-9216-63ACEEC782A1}" id="{E0D32DE9-E408-4917-981C-B7143E98AC2B}">
    <text xml:space="preserve">Name user type.
</text>
  </threadedComment>
  <threadedComment ref="D1" dT="2025-03-27T14:03:00.02" personId="{86EBE718-9534-1BF0-9216-63ACEEC782A1}" id="{5007139A-EA0A-4F3C-815A-0728D3C9CB19}">
    <text xml:space="preserve">Number of users in the configuration for the selected user type.
</text>
  </threadedComment>
  <threadedComment ref="F1" dT="2025-03-27T14:03:29.09" personId="{86EBE718-9534-1BF0-9216-63ACEEC782A1}" id="{8F11ACCF-59AB-4988-A5F8-2BF68580C7EE}">
    <text xml:space="preserve">CACER user type: consumer, prosumer, producer.
</text>
  </threadedComment>
  <threadedComment ref="G1" dT="2025-03-27T14:03:51.27" personId="{86EBE718-9534-1BF0-9216-63ACEEC782A1}" id="{C2A5FD01-8052-4E6C-8F6D-63D6477DC3F6}">
    <text xml:space="preserve">If “true” the user has a load profile.
</text>
  </threadedComment>
  <threadedComment ref="H1" dT="2025-03-27T14:04:22.55" personId="{86EBE718-9534-1BF0-9216-63ACEEC782A1}" id="{BDA8AF3E-2962-4F88-A7CA-61293FCC7A9B}">
    <text xml:space="preserve">If “true” the user has a productivity profile
</text>
  </threadedComment>
  <threadedComment ref="I1" dT="2025-03-27T14:04:51.40" personId="{86EBE718-9534-1BF0-9216-63ACEEC782A1}" id="{C2AEFD1B-422C-43F4-B382-5905CC4A9AB4}">
    <text xml:space="preserve">User category (see all categories in the “Description” sheet).
</text>
  </threadedComment>
  <threadedComment ref="J1" dT="2025-03-27T14:05:17.81" personId="{86EBE718-9534-1BF0-9216-63ACEEC782A1}" id="{B5100614-A74F-4C6B-8FC3-7BBA71D76C30}">
    <text xml:space="preserve">Power range for contractual power (only for domestic users).
</text>
  </threadedComment>
  <threadedComment ref="K1" dT="2025-03-27T14:21:35.36" personId="{86EBE718-9534-1BF0-9216-63ACEEC782A1}" id="{238E30DA-53C0-49B5-AF06-3D0082347966}">
    <text xml:space="preserve">All suppliers in “Description” sheet.
</text>
  </threadedComment>
  <threadedComment ref="L1" dT="2025-03-27T14:06:44.15" personId="{86EBE718-9534-1BF0-9216-63ACEEC782A1}" id="{D1F7D3E2-4A49-43AC-B388-F8324975EAD7}">
    <text xml:space="preserve">Type of tariff for bills: schema 1 (1 hourly threshold), schema (2 hourly threshold) and “schema 3” (3 hourly threshold)
</text>
  </threadedComment>
  <threadedComment ref="M1" dT="2025-03-27T14:07:58.57" personId="{86EBE718-9534-1BF0-9216-63ACEEC782A1}" id="{DB14136C-D569-44F5-8CDE-9AEF1DC2E204}">
    <text xml:space="preserve">Load profile id (see all load profile id in the “Description” sheet).
</text>
  </threadedComment>
  <threadedComment ref="N1" dT="2025-03-27T14:08:20.31" personId="{86EBE718-9534-1BF0-9216-63ACEEC782A1}" id="{DA41E16E-E512-45CD-8CBC-1D817FB76E4C}">
    <text xml:space="preserve">Capacity photovoltaic generators in [kWp].
</text>
  </threadedComment>
  <threadedComment ref="O1" dT="2024-09-10T10:21:54.53" personId="{86EBE718-9534-1BF0-9216-63ACEEC782A1}" id="{B8C28A67-A4F9-4B4F-BC15-B091B3484E7A}">
    <text xml:space="preserve">Inclination of the module in degree
</text>
  </threadedComment>
  <threadedComment ref="P1" dT="2024-09-10T10:22:19.90" personId="{86EBE718-9534-1BF0-9216-63ACEEC782A1}" id="{A5F3336A-4780-49F9-B875-1892D205E932}">
    <text xml:space="preserve">Orientation of the modules in degree (180° is the south)
</text>
  </threadedComment>
  <threadedComment ref="P1" dT="2024-09-16T17:14:28.02" personId="{93698672-337C-FBD2-EF63-2C2475EE05A7}" id="{5BA02FF7-922D-4D3C-8E2C-515D13578B37}" parentId="{A5F3336A-4780-49F9-B875-1892D205E932}">
    <text xml:space="preserve">90° East, 270° West
</text>
  </threadedComment>
  <threadedComment ref="Q1" dT="2025-03-27T14:41:49.72" personId="{86EBE718-9534-1BF0-9216-63ACEEC782A1}" id="{12AE6FD8-64AB-46B1-AA69-47A2596D9860}">
    <text xml:space="preserve">Not yet completed!
</text>
  </threadedComment>
  <threadedComment ref="R1" dT="2025-03-27T14:08:54.82" personId="{86EBE718-9534-1BF0-9216-63ACEEC782A1}" id="{AECB4510-190E-4E92-B990-F82EEABA9D9C}">
    <text xml:space="preserve">Capacity storage in [kWh].
</text>
  </threadedComment>
  <threadedComment ref="S1" dT="2025-03-27T14:09:50.75" personId="{86EBE718-9534-1BF0-9216-63ACEEC782A1}" id="{3B0E736C-120A-4B78-8036-9EA1F90DDF65}">
    <text xml:space="preserve">If “true” the photovoltaic generators is new (old plants cannot access the incentives).
</text>
  </threadedComment>
  <threadedComment ref="T1" dT="2025-03-27T14:10:02.70" personId="{86EBE718-9534-1BF0-9216-63ACEEC782A1}" id="{B7E16D6F-AB9B-4889-97D0-84423EA2CFC7}">
    <text xml:space="preserve">Voltage level of the user.
</text>
  </threadedComment>
  <threadedComment ref="U1" dT="2025-03-27T14:10:19.45" personId="{86EBE718-9534-1BF0-9216-63ACEEC782A1}" id="{908640CA-A740-4D15-8D8C-3094188E37B8}">
    <text xml:space="preserve">Type of mounting for the PV generator: ground or roof.
</text>
  </threadedComment>
  <threadedComment ref="V1" dT="2025-03-27T14:11:18.79" personId="{86EBE718-9534-1BF0-9216-63ACEEC782A1}" id="{50DEC25D-CFC3-4D3D-B75F-B27DF52CCC6A}">
    <text xml:space="preserve">If “true” a medium voltage station is installed (the station costs are added to the total capex of the investment).
</text>
  </threadedComment>
  <threadedComment ref="X1" dT="2025-03-27T14:11:51.87" personId="{86EBE718-9534-1BF0-9216-63ACEEC782A1}" id="{7A62384E-BA1E-46A7-80A4-FCEE2538452F}">
    <text xml:space="preserve">If “true” the user partecipate to the CACER configuration.
</text>
  </threadedComment>
  <threadedComment ref="Y1" dT="2025-06-05T15:58:34.28" personId="{93698672-337C-FBD2-EF63-2C2475EE05A7}" id="{AD773701-A36A-4E79-827D-44C588A0CDE3}">
    <text xml:space="preserve">Denomination for the user type used in all plots, needed for reporting purposes. As per user_type, they all must be unique
</text>
  </threadedComment>
  <threadedComment ref="Z1" dT="2025-03-27T14:12:45.06" personId="{86EBE718-9534-1BF0-9216-63ACEEC782A1}" id="{15D9A42A-7BD4-4141-BA94-4E77475DD903}">
    <text xml:space="preserve">Funding schemes (see “Description” sheet).
</text>
  </threadedComment>
  <threadedComment ref="AB1" dT="2025-03-27T14:13:27.31" personId="{86EBE718-9534-1BF0-9216-63ACEEC782A1}" id="{E3C06090-A28B-4B55-82BD-B8E1C84A22B9}">
    <text xml:space="preserve">If “true” it's the condominium shared POD, so electricity bills savings can be allocated to all other users.
</text>
  </threadedComment>
  <threadedComment ref="AC1" dT="2025-03-27T14:18:52.18" personId="{86EBE718-9534-1BF0-9216-63ACEEC782A1}" id="{E508C489-8705-4582-840D-BCEFBCFF4B3D}">
    <text xml:space="preserve">Private grant in percentage on the total investment.
</text>
  </threadedComment>
  <threadedComment ref="AD1" dT="2025-03-27T14:14:03.57" personId="{86EBE718-9534-1BF0-9216-63ACEEC782A1}" id="{E20F890E-E72E-458E-A9C5-24924FE1245D}">
    <text xml:space="preserve">X% over plant capex. It could include also  forms of grants other than PNRR
</text>
  </threadedComment>
  <threadedComment ref="AE1" dT="2025-03-27T14:14:34.80" personId="{86EBE718-9534-1BF0-9216-63ACEEC782A1}" id="{2DF3DF03-43C9-4836-93E7-3A28F8C1F169}">
    <text xml:space="preserve"> X% over the total plant capex (inclusive of grants!). The equity is the remaing percentage (equity% = 100% - grant_private_% - grant_pnrr_% - debt_%) 
</text>
  </threadedComment>
  <threadedComment ref="AF1" dT="2025-03-27T14:14:49.04" personId="{86EBE718-9534-1BF0-9216-63ACEEC782A1}" id="{63EC1CC8-40BD-4660-ABF4-E7EBB04A0828}">
    <text xml:space="preserve">Month disbursement. Starting from 1.
</text>
  </threadedComment>
  <threadedComment ref="AG1" dT="2025-03-27T14:16:40.99" personId="{86EBE718-9534-1BF0-9216-63ACEEC782A1}" id="{EF44489C-73E1-4FE5-B9B5-C2EFEE56025F}">
    <text xml:space="preserve">Month completion of works and generator connection. Starting from 1.
</text>
  </threadedComment>
  <threadedComment ref="AH1" dT="2025-03-27T14:17:18.93" personId="{86EBE718-9534-1BF0-9216-63ACEEC782A1}" id="{87ACBEA5-1066-451D-B0A3-787AF80EA5CF}">
    <text xml:space="preserve">Month entry in CACER configuration. Starting from 1.
</text>
  </threadedComment>
  <threadedComment ref="AI1" dT="2025-03-27T14:18:19.82" personId="{86EBE718-9534-1BF0-9216-63ACEEC782A1}" id="{779ADCF1-5B74-4C18-AA13-EACCC3143AF6}">
    <text xml:space="preserve">Month exit CACER configuration. To set the last month tiping “end”.
</text>
  </threadedComment>
  <threadedComment ref="AJ1" dT="2025-03-27T14:15:51.32" personId="{86EBE718-9534-1BF0-9216-63ACEEC782A1}" id="{5DCAE571-1906-445E-A076-3D50F36C58A3}">
    <text xml:space="preserve">Primary station id. Insert any ID (number or string) unique for the given substation. It will be needed for the calculation of the premium tariff.
</text>
  </threadedComment>
  <threadedComment ref="AK1" dT="2025-03-27T14:16:02.88" personId="{86EBE718-9534-1BF0-9216-63ACEEC782A1}" id="{6F64DC5C-FA47-400C-8835-BEEC006AF158}">
    <text xml:space="preserve">Location of the user type.
</text>
  </threadedComment>
  <threadedComment ref="L2" dT="2025-06-12T10:22:45.11" personId="{2C466C32-2281-43D7-B3C8-4EFAAF93E0F3}" id="{F897290F-0316-4394-AF8A-C7A4E588CC28}">
    <text>Da vedere con Luca</text>
  </threadedComment>
  <threadedComment ref="T2" dT="2025-06-13T10:31:10.79" personId="{2C466C32-2281-43D7-B3C8-4EFAAF93E0F3}" id="{F243C60C-7531-43E1-85F8-10AE665C9134}">
    <text>Non ne sono sicuro</text>
  </threadedComment>
  <threadedComment ref="M5" dT="2025-06-13T10:30:28.52" personId="{2C466C32-2281-43D7-B3C8-4EFAAF93E0F3}" id="{9DF0B65A-B063-4FD8-B62C-EB9E7CAB49CF}">
    <text>non lo so</text>
  </threadedComment>
  <threadedComment ref="M6" dT="2025-06-13T10:33:54.50" personId="{2C466C32-2281-43D7-B3C8-4EFAAF93E0F3}" id="{41A9AEC0-FE3E-49B4-9B2A-2243177A0B0C}">
    <text>non lo so</text>
  </threadedComment>
</ThreadedComment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C00000"/>
  </sheetPr>
  <dimension ref="A1:Q73"/>
  <sheetViews>
    <sheetView topLeftCell="M1" zoomScale="130" workbookViewId="0">
      <selection activeCell="H6" sqref="H6"/>
    </sheetView>
  </sheetViews>
  <sheetFormatPr defaultColWidth="8.84375" defaultRowHeight="14.6" x14ac:dyDescent="0.4"/>
  <cols>
    <col min="1" max="1" width="15.84375" style="1" bestFit="1" customWidth="1"/>
    <col min="2" max="2" width="6.53515625" style="1" bestFit="1" customWidth="1"/>
    <col min="3" max="3" width="5.84375" style="1" customWidth="1"/>
    <col min="4" max="4" width="18.765625" style="1" bestFit="1" customWidth="1"/>
    <col min="5" max="5" width="8.84375" style="1"/>
    <col min="6" max="6" width="9.07421875" style="1" bestFit="1" customWidth="1"/>
    <col min="7" max="7" width="8.84375" style="1"/>
    <col min="8" max="8" width="32.07421875" style="1" bestFit="1" customWidth="1"/>
    <col min="9" max="9" width="14" style="1" bestFit="1" customWidth="1"/>
    <col min="10" max="10" width="8.84375" style="1"/>
    <col min="11" max="11" width="22.07421875" style="1" bestFit="1" customWidth="1"/>
    <col min="12" max="12" width="8.84375" style="1"/>
    <col min="13" max="13" width="9.23046875" style="1" bestFit="1" customWidth="1"/>
    <col min="14" max="14" width="8.84375" style="1"/>
    <col min="15" max="15" width="14.765625" style="1" bestFit="1" customWidth="1"/>
    <col min="16" max="16" width="8.84375" style="1"/>
    <col min="17" max="17" width="26.4609375" style="1" bestFit="1" customWidth="1"/>
    <col min="18" max="16384" width="8.84375" style="1"/>
  </cols>
  <sheetData>
    <row r="1" spans="1:17" x14ac:dyDescent="0.4">
      <c r="A1" s="2" t="s">
        <v>0</v>
      </c>
      <c r="B1" s="2" t="s">
        <v>1</v>
      </c>
      <c r="D1" s="2" t="s">
        <v>2</v>
      </c>
      <c r="F1" s="2" t="s">
        <v>3</v>
      </c>
      <c r="H1" s="2" t="s">
        <v>4</v>
      </c>
      <c r="I1" s="2" t="s">
        <v>5</v>
      </c>
      <c r="K1" s="2" t="s">
        <v>6</v>
      </c>
      <c r="M1" s="2" t="s">
        <v>7</v>
      </c>
      <c r="O1" s="2" t="s">
        <v>8</v>
      </c>
      <c r="Q1" s="2" t="s">
        <v>9</v>
      </c>
    </row>
    <row r="2" spans="1:17" x14ac:dyDescent="0.4">
      <c r="A2" s="3" t="s">
        <v>10</v>
      </c>
      <c r="B2" s="3">
        <v>1.5</v>
      </c>
      <c r="D2" s="3" t="s">
        <v>11</v>
      </c>
      <c r="F2" s="3" t="s">
        <v>12</v>
      </c>
      <c r="H2" s="3" t="s">
        <v>13</v>
      </c>
      <c r="I2" s="3"/>
      <c r="K2" s="4" t="s">
        <v>14</v>
      </c>
      <c r="M2" s="3" t="s">
        <v>15</v>
      </c>
      <c r="O2" s="3" t="s">
        <v>16</v>
      </c>
      <c r="Q2" s="3" t="s">
        <v>17</v>
      </c>
    </row>
    <row r="3" spans="1:17" x14ac:dyDescent="0.4">
      <c r="A3" s="3" t="s">
        <v>18</v>
      </c>
      <c r="B3" s="3">
        <v>3</v>
      </c>
      <c r="D3" s="3" t="s">
        <v>19</v>
      </c>
      <c r="F3" s="3" t="s">
        <v>20</v>
      </c>
      <c r="H3" s="3" t="s">
        <v>21</v>
      </c>
      <c r="I3" s="3"/>
      <c r="K3" s="3" t="s">
        <v>22</v>
      </c>
      <c r="M3" s="3" t="s">
        <v>23</v>
      </c>
      <c r="O3" s="3" t="s">
        <v>24</v>
      </c>
      <c r="Q3" s="3" t="s">
        <v>25</v>
      </c>
    </row>
    <row r="4" spans="1:17" x14ac:dyDescent="0.4">
      <c r="A4" s="3" t="s">
        <v>26</v>
      </c>
      <c r="B4" s="3">
        <v>4.5</v>
      </c>
      <c r="D4" s="3" t="s">
        <v>27</v>
      </c>
      <c r="F4" s="3" t="s">
        <v>28</v>
      </c>
      <c r="H4" s="5" t="s">
        <v>29</v>
      </c>
      <c r="I4" s="5" t="b">
        <v>1</v>
      </c>
      <c r="K4" s="3" t="s">
        <v>30</v>
      </c>
      <c r="M4" s="3" t="s">
        <v>31</v>
      </c>
      <c r="O4" s="3" t="s">
        <v>32</v>
      </c>
      <c r="Q4" s="3" t="s">
        <v>33</v>
      </c>
    </row>
    <row r="5" spans="1:17" x14ac:dyDescent="0.4">
      <c r="A5" s="3" t="s">
        <v>34</v>
      </c>
      <c r="B5" s="3">
        <v>6</v>
      </c>
      <c r="D5" s="3" t="s">
        <v>35</v>
      </c>
      <c r="H5" s="5" t="s">
        <v>36</v>
      </c>
      <c r="I5" s="5" t="b">
        <v>1</v>
      </c>
      <c r="K5" s="3" t="s">
        <v>37</v>
      </c>
      <c r="O5" s="3" t="s">
        <v>38</v>
      </c>
      <c r="Q5" s="3" t="s">
        <v>39</v>
      </c>
    </row>
    <row r="6" spans="1:17" x14ac:dyDescent="0.4">
      <c r="A6" s="3" t="s">
        <v>40</v>
      </c>
      <c r="B6" s="3">
        <v>15</v>
      </c>
      <c r="D6" s="3" t="s">
        <v>41</v>
      </c>
      <c r="H6" s="6" t="s">
        <v>42</v>
      </c>
      <c r="I6" s="5" t="b">
        <v>1</v>
      </c>
      <c r="O6" s="3" t="s">
        <v>43</v>
      </c>
      <c r="Q6" s="3" t="s">
        <v>44</v>
      </c>
    </row>
    <row r="7" spans="1:17" x14ac:dyDescent="0.4">
      <c r="A7" s="3" t="s">
        <v>45</v>
      </c>
      <c r="B7" s="3" t="s">
        <v>46</v>
      </c>
      <c r="D7" s="3" t="s">
        <v>47</v>
      </c>
      <c r="H7" s="3" t="s">
        <v>48</v>
      </c>
      <c r="I7" s="5" t="b">
        <v>1</v>
      </c>
      <c r="O7" s="3" t="s">
        <v>49</v>
      </c>
      <c r="Q7" s="3" t="s">
        <v>50</v>
      </c>
    </row>
    <row r="8" spans="1:17" x14ac:dyDescent="0.4">
      <c r="D8" s="3" t="s">
        <v>51</v>
      </c>
      <c r="O8" s="3" t="s">
        <v>52</v>
      </c>
      <c r="Q8" s="3" t="s">
        <v>53</v>
      </c>
    </row>
    <row r="9" spans="1:17" x14ac:dyDescent="0.4">
      <c r="D9" s="3" t="s">
        <v>54</v>
      </c>
      <c r="O9" s="3" t="s">
        <v>55</v>
      </c>
      <c r="Q9" s="3" t="s">
        <v>56</v>
      </c>
    </row>
    <row r="10" spans="1:17" x14ac:dyDescent="0.4">
      <c r="D10" s="3" t="s">
        <v>57</v>
      </c>
      <c r="O10" s="3" t="s">
        <v>58</v>
      </c>
      <c r="Q10" s="3" t="s">
        <v>59</v>
      </c>
    </row>
    <row r="11" spans="1:17" x14ac:dyDescent="0.4">
      <c r="D11" s="3" t="s">
        <v>60</v>
      </c>
      <c r="O11" s="3" t="s">
        <v>61</v>
      </c>
      <c r="Q11" s="3" t="s">
        <v>62</v>
      </c>
    </row>
    <row r="12" spans="1:17" x14ac:dyDescent="0.4">
      <c r="D12" s="3" t="s">
        <v>63</v>
      </c>
      <c r="O12" s="3" t="s">
        <v>64</v>
      </c>
      <c r="Q12" s="3" t="s">
        <v>65</v>
      </c>
    </row>
    <row r="13" spans="1:17" x14ac:dyDescent="0.4">
      <c r="D13" s="3" t="s">
        <v>66</v>
      </c>
      <c r="O13" s="3" t="s">
        <v>67</v>
      </c>
      <c r="Q13" s="3" t="s">
        <v>68</v>
      </c>
    </row>
    <row r="14" spans="1:17" x14ac:dyDescent="0.4">
      <c r="D14" s="3" t="s">
        <v>69</v>
      </c>
      <c r="O14" s="3" t="s">
        <v>70</v>
      </c>
      <c r="Q14" s="3" t="s">
        <v>71</v>
      </c>
    </row>
    <row r="15" spans="1:17" x14ac:dyDescent="0.4">
      <c r="D15" s="3" t="s">
        <v>72</v>
      </c>
      <c r="O15" s="3" t="s">
        <v>73</v>
      </c>
      <c r="Q15" s="3" t="s">
        <v>74</v>
      </c>
    </row>
    <row r="16" spans="1:17" x14ac:dyDescent="0.4">
      <c r="D16" s="3" t="s">
        <v>75</v>
      </c>
      <c r="O16" s="3" t="s">
        <v>76</v>
      </c>
      <c r="Q16" s="3" t="s">
        <v>77</v>
      </c>
    </row>
    <row r="17" spans="4:17" x14ac:dyDescent="0.4">
      <c r="D17" s="3" t="s">
        <v>78</v>
      </c>
      <c r="O17" s="3" t="s">
        <v>79</v>
      </c>
      <c r="Q17" s="3" t="s">
        <v>80</v>
      </c>
    </row>
    <row r="18" spans="4:17" x14ac:dyDescent="0.4">
      <c r="O18" s="3" t="s">
        <v>81</v>
      </c>
      <c r="Q18" s="3" t="s">
        <v>82</v>
      </c>
    </row>
    <row r="19" spans="4:17" x14ac:dyDescent="0.4">
      <c r="O19" s="3" t="s">
        <v>83</v>
      </c>
      <c r="Q19" s="3" t="s">
        <v>84</v>
      </c>
    </row>
    <row r="20" spans="4:17" x14ac:dyDescent="0.4">
      <c r="O20" s="3" t="s">
        <v>85</v>
      </c>
      <c r="Q20" s="3" t="s">
        <v>86</v>
      </c>
    </row>
    <row r="21" spans="4:17" x14ac:dyDescent="0.4">
      <c r="O21" s="3" t="s">
        <v>87</v>
      </c>
      <c r="Q21" s="3" t="s">
        <v>88</v>
      </c>
    </row>
    <row r="22" spans="4:17" x14ac:dyDescent="0.4">
      <c r="O22" s="3" t="s">
        <v>89</v>
      </c>
      <c r="Q22" s="3" t="s">
        <v>90</v>
      </c>
    </row>
    <row r="23" spans="4:17" x14ac:dyDescent="0.4">
      <c r="O23" s="3" t="s">
        <v>91</v>
      </c>
      <c r="Q23" s="3" t="s">
        <v>92</v>
      </c>
    </row>
    <row r="24" spans="4:17" x14ac:dyDescent="0.4">
      <c r="O24" s="3" t="s">
        <v>93</v>
      </c>
      <c r="Q24" s="3" t="s">
        <v>94</v>
      </c>
    </row>
    <row r="25" spans="4:17" x14ac:dyDescent="0.4">
      <c r="O25" s="3" t="s">
        <v>95</v>
      </c>
      <c r="Q25" s="3" t="s">
        <v>96</v>
      </c>
    </row>
    <row r="26" spans="4:17" x14ac:dyDescent="0.4">
      <c r="O26" s="3" t="s">
        <v>97</v>
      </c>
      <c r="Q26" s="3" t="s">
        <v>98</v>
      </c>
    </row>
    <row r="27" spans="4:17" x14ac:dyDescent="0.4">
      <c r="O27" s="3" t="s">
        <v>99</v>
      </c>
      <c r="Q27" s="3" t="s">
        <v>100</v>
      </c>
    </row>
    <row r="28" spans="4:17" x14ac:dyDescent="0.4">
      <c r="O28" s="3" t="s">
        <v>101</v>
      </c>
      <c r="Q28" s="3" t="s">
        <v>102</v>
      </c>
    </row>
    <row r="29" spans="4:17" x14ac:dyDescent="0.4">
      <c r="O29" s="3" t="s">
        <v>103</v>
      </c>
    </row>
    <row r="30" spans="4:17" x14ac:dyDescent="0.4">
      <c r="O30" s="3" t="s">
        <v>104</v>
      </c>
    </row>
    <row r="31" spans="4:17" x14ac:dyDescent="0.4">
      <c r="O31" s="3" t="s">
        <v>105</v>
      </c>
    </row>
    <row r="32" spans="4:17" x14ac:dyDescent="0.4">
      <c r="O32" s="3" t="s">
        <v>106</v>
      </c>
    </row>
    <row r="33" spans="15:15" x14ac:dyDescent="0.4">
      <c r="O33" s="3" t="s">
        <v>107</v>
      </c>
    </row>
    <row r="34" spans="15:15" x14ac:dyDescent="0.4">
      <c r="O34" s="3" t="s">
        <v>108</v>
      </c>
    </row>
    <row r="35" spans="15:15" x14ac:dyDescent="0.4">
      <c r="O35" s="3" t="s">
        <v>109</v>
      </c>
    </row>
    <row r="36" spans="15:15" x14ac:dyDescent="0.4">
      <c r="O36" s="3" t="s">
        <v>110</v>
      </c>
    </row>
    <row r="37" spans="15:15" x14ac:dyDescent="0.4">
      <c r="O37" s="3" t="s">
        <v>111</v>
      </c>
    </row>
    <row r="38" spans="15:15" x14ac:dyDescent="0.4">
      <c r="O38" s="3" t="s">
        <v>112</v>
      </c>
    </row>
    <row r="39" spans="15:15" x14ac:dyDescent="0.4">
      <c r="O39" s="3" t="s">
        <v>113</v>
      </c>
    </row>
    <row r="40" spans="15:15" x14ac:dyDescent="0.4">
      <c r="O40" s="3" t="s">
        <v>114</v>
      </c>
    </row>
    <row r="41" spans="15:15" x14ac:dyDescent="0.4">
      <c r="O41" s="3" t="s">
        <v>115</v>
      </c>
    </row>
    <row r="42" spans="15:15" x14ac:dyDescent="0.4">
      <c r="O42" s="3" t="s">
        <v>116</v>
      </c>
    </row>
    <row r="43" spans="15:15" x14ac:dyDescent="0.4">
      <c r="O43" s="3" t="s">
        <v>117</v>
      </c>
    </row>
    <row r="44" spans="15:15" x14ac:dyDescent="0.4">
      <c r="O44" s="3" t="s">
        <v>118</v>
      </c>
    </row>
    <row r="45" spans="15:15" x14ac:dyDescent="0.4">
      <c r="O45" s="3" t="s">
        <v>119</v>
      </c>
    </row>
    <row r="46" spans="15:15" x14ac:dyDescent="0.4">
      <c r="O46" s="3" t="s">
        <v>120</v>
      </c>
    </row>
    <row r="47" spans="15:15" x14ac:dyDescent="0.4">
      <c r="O47" s="3" t="s">
        <v>121</v>
      </c>
    </row>
    <row r="48" spans="15:15" x14ac:dyDescent="0.4">
      <c r="O48" s="3" t="s">
        <v>122</v>
      </c>
    </row>
    <row r="49" spans="15:15" x14ac:dyDescent="0.4">
      <c r="O49" s="3" t="s">
        <v>123</v>
      </c>
    </row>
    <row r="50" spans="15:15" x14ac:dyDescent="0.4">
      <c r="O50" s="3" t="s">
        <v>124</v>
      </c>
    </row>
    <row r="51" spans="15:15" x14ac:dyDescent="0.4">
      <c r="O51" s="3" t="s">
        <v>125</v>
      </c>
    </row>
    <row r="52" spans="15:15" x14ac:dyDescent="0.4">
      <c r="O52" s="3" t="s">
        <v>126</v>
      </c>
    </row>
    <row r="53" spans="15:15" x14ac:dyDescent="0.4">
      <c r="O53" s="3" t="s">
        <v>127</v>
      </c>
    </row>
    <row r="54" spans="15:15" x14ac:dyDescent="0.4">
      <c r="O54" s="3" t="s">
        <v>128</v>
      </c>
    </row>
    <row r="55" spans="15:15" x14ac:dyDescent="0.4">
      <c r="O55" s="3" t="s">
        <v>129</v>
      </c>
    </row>
    <row r="56" spans="15:15" x14ac:dyDescent="0.4">
      <c r="O56" s="3" t="s">
        <v>130</v>
      </c>
    </row>
    <row r="57" spans="15:15" x14ac:dyDescent="0.4">
      <c r="O57" s="3" t="s">
        <v>131</v>
      </c>
    </row>
    <row r="58" spans="15:15" x14ac:dyDescent="0.4">
      <c r="O58" s="3" t="s">
        <v>132</v>
      </c>
    </row>
    <row r="59" spans="15:15" x14ac:dyDescent="0.4">
      <c r="O59" s="3" t="s">
        <v>133</v>
      </c>
    </row>
    <row r="60" spans="15:15" x14ac:dyDescent="0.4">
      <c r="O60" s="3" t="s">
        <v>134</v>
      </c>
    </row>
    <row r="61" spans="15:15" x14ac:dyDescent="0.4">
      <c r="O61" s="3" t="s">
        <v>135</v>
      </c>
    </row>
    <row r="62" spans="15:15" x14ac:dyDescent="0.4">
      <c r="O62" s="3" t="s">
        <v>136</v>
      </c>
    </row>
    <row r="63" spans="15:15" x14ac:dyDescent="0.4">
      <c r="O63" s="3" t="s">
        <v>137</v>
      </c>
    </row>
    <row r="64" spans="15:15" x14ac:dyDescent="0.4">
      <c r="O64" s="3" t="s">
        <v>138</v>
      </c>
    </row>
    <row r="65" spans="15:15" x14ac:dyDescent="0.4">
      <c r="O65" s="3" t="s">
        <v>139</v>
      </c>
    </row>
    <row r="66" spans="15:15" x14ac:dyDescent="0.4">
      <c r="O66" s="3" t="s">
        <v>140</v>
      </c>
    </row>
    <row r="67" spans="15:15" x14ac:dyDescent="0.4">
      <c r="O67" s="3" t="s">
        <v>141</v>
      </c>
    </row>
    <row r="68" spans="15:15" x14ac:dyDescent="0.4">
      <c r="O68" s="3" t="s">
        <v>142</v>
      </c>
    </row>
    <row r="69" spans="15:15" x14ac:dyDescent="0.4">
      <c r="O69" s="3" t="s">
        <v>143</v>
      </c>
    </row>
    <row r="70" spans="15:15" x14ac:dyDescent="0.4">
      <c r="O70" s="3" t="s">
        <v>144</v>
      </c>
    </row>
    <row r="71" spans="15:15" x14ac:dyDescent="0.4">
      <c r="O71" s="3" t="s">
        <v>145</v>
      </c>
    </row>
    <row r="72" spans="15:15" x14ac:dyDescent="0.4">
      <c r="O72" s="3" t="s">
        <v>146</v>
      </c>
    </row>
    <row r="73" spans="15:15" x14ac:dyDescent="0.4">
      <c r="O73" s="3" t="s">
        <v>147</v>
      </c>
    </row>
  </sheetData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7"/>
  </sheetPr>
  <dimension ref="A1:AK70"/>
  <sheetViews>
    <sheetView tabSelected="1" topLeftCell="E1" zoomScale="90" workbookViewId="0">
      <pane ySplit="1" topLeftCell="A2" activePane="bottomLeft" state="frozen"/>
      <selection activeCell="B14" sqref="B14"/>
      <selection pane="bottomLeft" activeCell="K8" sqref="K8"/>
    </sheetView>
  </sheetViews>
  <sheetFormatPr defaultColWidth="9.07421875" defaultRowHeight="14.6" x14ac:dyDescent="0.4"/>
  <cols>
    <col min="1" max="1" width="20.53515625" style="7" bestFit="1" customWidth="1"/>
    <col min="2" max="2" width="5.4609375" style="7" bestFit="1" customWidth="1"/>
    <col min="3" max="3" width="41.23046875" style="1" bestFit="1" customWidth="1"/>
    <col min="4" max="4" width="4.84375" style="1" bestFit="1" customWidth="1"/>
    <col min="5" max="5" width="11.23046875" style="1" bestFit="1" customWidth="1"/>
    <col min="6" max="6" width="9.07421875" style="1" bestFit="1" customWidth="1"/>
    <col min="7" max="7" width="10.23046875" style="1" bestFit="1" customWidth="1"/>
    <col min="8" max="8" width="9.53515625" style="1" bestFit="1" customWidth="1"/>
    <col min="9" max="9" width="18.23046875" style="1" bestFit="1" customWidth="1"/>
    <col min="10" max="10" width="12.23046875" style="1" bestFit="1" customWidth="1"/>
    <col min="11" max="11" width="7.84375" style="1" bestFit="1" customWidth="1"/>
    <col min="12" max="12" width="9.3046875" style="1" bestFit="1" customWidth="1"/>
    <col min="13" max="13" width="26.765625" style="1" bestFit="1" customWidth="1"/>
    <col min="14" max="14" width="5.23046875" style="1" bestFit="1" customWidth="1"/>
    <col min="15" max="15" width="10.07421875" style="1" bestFit="1" customWidth="1"/>
    <col min="16" max="16" width="10.3046875" style="1" bestFit="1" customWidth="1"/>
    <col min="17" max="17" width="10.3046875" style="1" customWidth="1"/>
    <col min="18" max="18" width="7.3046875" style="1" bestFit="1" customWidth="1"/>
    <col min="19" max="19" width="10" style="1" bestFit="1" customWidth="1"/>
    <col min="20" max="20" width="7.3046875" style="1" bestFit="1" customWidth="1"/>
    <col min="21" max="21" width="12.3046875" style="1" bestFit="1" customWidth="1"/>
    <col min="22" max="22" width="12.3046875" style="1" customWidth="1"/>
    <col min="23" max="23" width="9.4609375" style="1" customWidth="1"/>
    <col min="24" max="24" width="9.07421875" style="1"/>
    <col min="25" max="25" width="33.69140625" style="1" customWidth="1"/>
    <col min="26" max="26" width="29.765625" style="1" customWidth="1"/>
    <col min="27" max="27" width="12.23046875" style="1" customWidth="1"/>
    <col min="28" max="28" width="18" style="1" bestFit="1" customWidth="1"/>
    <col min="29" max="29" width="18.4609375" style="1" bestFit="1" customWidth="1"/>
    <col min="30" max="30" width="16" style="1" bestFit="1" customWidth="1"/>
    <col min="31" max="31" width="16" style="1" customWidth="1"/>
    <col min="32" max="32" width="19.3046875" style="1" bestFit="1" customWidth="1"/>
    <col min="33" max="33" width="20.4609375" style="1" customWidth="1"/>
    <col min="34" max="34" width="12.07421875" style="1" customWidth="1"/>
    <col min="35" max="35" width="11" style="1" bestFit="1" customWidth="1"/>
    <col min="36" max="16384" width="9.07421875" style="1"/>
  </cols>
  <sheetData>
    <row r="1" spans="1:37" ht="63" customHeight="1" x14ac:dyDescent="0.4">
      <c r="A1" s="14" t="s">
        <v>148</v>
      </c>
      <c r="B1" s="15" t="s">
        <v>149</v>
      </c>
      <c r="C1" s="16" t="s">
        <v>150</v>
      </c>
      <c r="D1" s="16" t="s">
        <v>151</v>
      </c>
      <c r="E1" s="16" t="s">
        <v>152</v>
      </c>
      <c r="F1" s="14" t="s">
        <v>153</v>
      </c>
      <c r="G1" s="14" t="s">
        <v>154</v>
      </c>
      <c r="H1" s="14" t="s">
        <v>155</v>
      </c>
      <c r="I1" s="16" t="s">
        <v>156</v>
      </c>
      <c r="J1" s="16" t="s">
        <v>157</v>
      </c>
      <c r="K1" s="16" t="s">
        <v>158</v>
      </c>
      <c r="L1" s="16" t="s">
        <v>159</v>
      </c>
      <c r="M1" s="16" t="s">
        <v>160</v>
      </c>
      <c r="N1" s="16" t="s">
        <v>161</v>
      </c>
      <c r="O1" s="16" t="s">
        <v>162</v>
      </c>
      <c r="P1" s="16" t="s">
        <v>163</v>
      </c>
      <c r="Q1" s="17" t="s">
        <v>164</v>
      </c>
      <c r="R1" s="16" t="s">
        <v>165</v>
      </c>
      <c r="S1" s="16" t="s">
        <v>166</v>
      </c>
      <c r="T1" s="16" t="s">
        <v>167</v>
      </c>
      <c r="U1" s="16" t="s">
        <v>168</v>
      </c>
      <c r="V1" s="16" t="s">
        <v>169</v>
      </c>
      <c r="W1" s="14" t="s">
        <v>170</v>
      </c>
      <c r="X1" s="18" t="s">
        <v>171</v>
      </c>
      <c r="Y1" s="16" t="s">
        <v>172</v>
      </c>
      <c r="Z1" s="16" t="s">
        <v>173</v>
      </c>
      <c r="AA1" s="14" t="s">
        <v>5</v>
      </c>
      <c r="AB1" s="16" t="s">
        <v>174</v>
      </c>
      <c r="AC1" s="16" t="s">
        <v>175</v>
      </c>
      <c r="AD1" s="16" t="s">
        <v>176</v>
      </c>
      <c r="AE1" s="16" t="s">
        <v>177</v>
      </c>
      <c r="AF1" s="16" t="s">
        <v>178</v>
      </c>
      <c r="AG1" s="16" t="s">
        <v>179</v>
      </c>
      <c r="AH1" s="16" t="s">
        <v>180</v>
      </c>
      <c r="AI1" s="16" t="s">
        <v>181</v>
      </c>
      <c r="AJ1" s="16" t="s">
        <v>182</v>
      </c>
      <c r="AK1" s="16" t="s">
        <v>183</v>
      </c>
    </row>
    <row r="2" spans="1:37" x14ac:dyDescent="0.4">
      <c r="A2" s="19">
        <f t="array" aca="1" ref="A2" ca="1">IFERROR(INDIRECT(ADDRESS(ROW()-1,COLUMN()))+1,1)</f>
        <v>1</v>
      </c>
      <c r="B2" s="20" t="b">
        <v>1</v>
      </c>
      <c r="C2" s="21" t="str">
        <f>"municipal_office"</f>
        <v>municipal_office</v>
      </c>
      <c r="D2" s="13">
        <v>1</v>
      </c>
      <c r="E2" s="13" t="s">
        <v>184</v>
      </c>
      <c r="F2" s="20" t="str">
        <f t="array" ref="F2">_xlfn.IFS(AND(G2,H2),"prosumer",G2,"consumer",H2,"producer")</f>
        <v>consumer</v>
      </c>
      <c r="G2" s="20" t="b">
        <f t="shared" ref="G2:G11" si="0">IF(M2&lt;&gt;"",TRUE,FALSE)</f>
        <v>1</v>
      </c>
      <c r="H2" s="20" t="b">
        <f t="shared" ref="H2:H24" si="1">IF(SUM(N2:R2)&gt;0,TRUE,FALSE)</f>
        <v>0</v>
      </c>
      <c r="I2" s="13" t="s">
        <v>19</v>
      </c>
      <c r="J2" s="13" t="s">
        <v>26</v>
      </c>
      <c r="K2" s="13" t="s">
        <v>37</v>
      </c>
      <c r="L2" s="22" t="s">
        <v>31</v>
      </c>
      <c r="M2" s="22" t="s">
        <v>44</v>
      </c>
      <c r="N2" s="13"/>
      <c r="O2" s="13"/>
      <c r="P2" s="13"/>
      <c r="Q2" s="13"/>
      <c r="R2" s="13"/>
      <c r="S2" s="20" t="s">
        <v>185</v>
      </c>
      <c r="T2" s="13" t="s">
        <v>186</v>
      </c>
      <c r="U2" s="13"/>
      <c r="V2" s="13"/>
      <c r="W2" s="19">
        <f t="shared" ref="W2:W23" si="2">IF(AND(H2=FALSE,G2=FALSE),1,0) + IF(AND(NOT(B2),D2&gt;0),1,0)</f>
        <v>0</v>
      </c>
      <c r="X2" s="20" t="b">
        <v>1</v>
      </c>
      <c r="Y2" s="23" t="s">
        <v>221</v>
      </c>
      <c r="Z2" s="13" t="s">
        <v>13</v>
      </c>
      <c r="AA2" s="20">
        <f>IFERROR(INDEX(Description!$I$2:$I$7,MATCH(Utenti!Z2,Description!$H$2:$H$7,0)),"")</f>
        <v>0</v>
      </c>
      <c r="AB2" s="20"/>
      <c r="AC2" s="24">
        <v>0</v>
      </c>
      <c r="AD2" s="24">
        <v>0</v>
      </c>
      <c r="AE2" s="24">
        <v>0</v>
      </c>
      <c r="AF2" s="13">
        <v>1</v>
      </c>
      <c r="AG2" s="13">
        <v>4</v>
      </c>
      <c r="AH2" s="13">
        <v>1</v>
      </c>
      <c r="AI2" s="13" t="s">
        <v>188</v>
      </c>
      <c r="AJ2" s="13" t="s">
        <v>189</v>
      </c>
      <c r="AK2" s="13" t="s">
        <v>190</v>
      </c>
    </row>
    <row r="3" spans="1:37" x14ac:dyDescent="0.4">
      <c r="A3" s="19" cm="1">
        <f t="array" aca="1" ref="A3" ca="1">IFERROR(INDIRECT(ADDRESS(ROW()-1,COLUMN()))+1,1)</f>
        <v>2</v>
      </c>
      <c r="B3" s="20" t="b">
        <v>1</v>
      </c>
      <c r="C3" s="12" t="str">
        <f>"public_library"</f>
        <v>public_library</v>
      </c>
      <c r="D3" s="13">
        <v>1</v>
      </c>
      <c r="E3" s="13" t="s">
        <v>184</v>
      </c>
      <c r="F3" s="20" t="str">
        <f t="array" ref="F3">_xlfn.IFS(AND(G3,H3),"prosumer",G3,"consumer",H3,"producer")</f>
        <v>consumer</v>
      </c>
      <c r="G3" s="20" t="b">
        <f t="shared" si="0"/>
        <v>1</v>
      </c>
      <c r="H3" s="20" t="b">
        <f t="shared" si="1"/>
        <v>0</v>
      </c>
      <c r="I3" s="13" t="s">
        <v>19</v>
      </c>
      <c r="J3" s="13" t="s">
        <v>26</v>
      </c>
      <c r="K3" s="13" t="s">
        <v>37</v>
      </c>
      <c r="L3" s="13" t="s">
        <v>31</v>
      </c>
      <c r="M3" s="22" t="s">
        <v>50</v>
      </c>
      <c r="N3" s="13"/>
      <c r="O3" s="13"/>
      <c r="P3" s="13"/>
      <c r="Q3" s="13"/>
      <c r="R3" s="13"/>
      <c r="S3" s="20" t="b">
        <v>1</v>
      </c>
      <c r="T3" s="13" t="s">
        <v>191</v>
      </c>
      <c r="U3" s="13"/>
      <c r="V3" s="13"/>
      <c r="W3" s="19">
        <f t="shared" si="2"/>
        <v>0</v>
      </c>
      <c r="X3" s="20" t="b">
        <v>1</v>
      </c>
      <c r="Y3" s="13" t="s">
        <v>220</v>
      </c>
      <c r="Z3" s="13" t="s">
        <v>13</v>
      </c>
      <c r="AA3" s="20">
        <f>IFERROR(INDEX(Description!$I$2:$I$7,MATCH(Utenti!Z3,Description!$H$2:$H$7,0)),"")</f>
        <v>0</v>
      </c>
      <c r="AB3" s="20"/>
      <c r="AC3" s="24">
        <v>0</v>
      </c>
      <c r="AD3" s="24">
        <v>0</v>
      </c>
      <c r="AE3" s="24">
        <v>0.5</v>
      </c>
      <c r="AF3" s="13">
        <v>1</v>
      </c>
      <c r="AG3" s="13">
        <f>AF3+6</f>
        <v>7</v>
      </c>
      <c r="AH3" s="13">
        <f t="shared" ref="AH3:AH8" si="3">AG3</f>
        <v>7</v>
      </c>
      <c r="AI3" s="13" t="s">
        <v>188</v>
      </c>
      <c r="AJ3" s="13" t="s">
        <v>189</v>
      </c>
      <c r="AK3" s="13" t="s">
        <v>190</v>
      </c>
    </row>
    <row r="4" spans="1:37" x14ac:dyDescent="0.4">
      <c r="A4" s="19" cm="1">
        <f t="array" aca="1" ref="A4" ca="1">IFERROR(INDIRECT(ADDRESS(ROW()-1,COLUMN()))+1,1)</f>
        <v>3</v>
      </c>
      <c r="B4" s="20" t="b">
        <v>1</v>
      </c>
      <c r="C4" s="12" t="str">
        <f>"comune"</f>
        <v>comune</v>
      </c>
      <c r="D4" s="13">
        <v>4</v>
      </c>
      <c r="E4" s="13" t="s">
        <v>184</v>
      </c>
      <c r="F4" s="20" t="str">
        <f t="array" ref="F4">_xlfn.IFS(AND(G4,H4),"prosumer",G4,"consumer",H4,"producer")</f>
        <v>consumer</v>
      </c>
      <c r="G4" s="20" t="b">
        <f t="shared" si="0"/>
        <v>1</v>
      </c>
      <c r="H4" s="20" t="b">
        <f t="shared" si="1"/>
        <v>0</v>
      </c>
      <c r="I4" s="13" t="s">
        <v>19</v>
      </c>
      <c r="J4" s="13" t="s">
        <v>26</v>
      </c>
      <c r="K4" s="13" t="s">
        <v>37</v>
      </c>
      <c r="L4" s="13" t="s">
        <v>31</v>
      </c>
      <c r="M4" s="22" t="s">
        <v>84</v>
      </c>
      <c r="N4" s="13"/>
      <c r="O4" s="13"/>
      <c r="P4" s="13"/>
      <c r="Q4" s="13"/>
      <c r="R4" s="13"/>
      <c r="S4" s="20" t="b">
        <v>1</v>
      </c>
      <c r="T4" s="13" t="s">
        <v>191</v>
      </c>
      <c r="U4" s="13"/>
      <c r="V4" s="13"/>
      <c r="W4" s="19">
        <f t="shared" si="2"/>
        <v>0</v>
      </c>
      <c r="X4" s="20" t="b">
        <v>1</v>
      </c>
      <c r="Y4" s="13" t="s">
        <v>219</v>
      </c>
      <c r="Z4" s="13" t="s">
        <v>13</v>
      </c>
      <c r="AA4" s="20">
        <f>IFERROR(INDEX(Description!$I$2:$I$7,MATCH(Utenti!Z4,Description!$H$2:$H$7,0)),"")</f>
        <v>0</v>
      </c>
      <c r="AB4" s="20"/>
      <c r="AC4" s="24">
        <v>0</v>
      </c>
      <c r="AD4" s="24">
        <v>0</v>
      </c>
      <c r="AE4" s="24">
        <v>0</v>
      </c>
      <c r="AF4" s="13">
        <v>1</v>
      </c>
      <c r="AG4" s="13">
        <v>1</v>
      </c>
      <c r="AH4" s="13">
        <f t="shared" si="3"/>
        <v>1</v>
      </c>
      <c r="AI4" s="13" t="s">
        <v>188</v>
      </c>
      <c r="AJ4" s="13" t="s">
        <v>189</v>
      </c>
      <c r="AK4" s="13" t="s">
        <v>190</v>
      </c>
    </row>
    <row r="5" spans="1:37" x14ac:dyDescent="0.4">
      <c r="A5" s="19" cm="1">
        <f t="array" aca="1" ref="A5" ca="1">IFERROR(INDIRECT(ADDRESS(ROW()-1,COLUMN()))+1,1)</f>
        <v>4</v>
      </c>
      <c r="B5" s="20" t="b">
        <v>1</v>
      </c>
      <c r="C5" s="13" t="s">
        <v>218</v>
      </c>
      <c r="D5" s="13">
        <v>5</v>
      </c>
      <c r="E5" s="13"/>
      <c r="F5" s="20" t="str">
        <f t="array" ref="F5">_xlfn.IFS(AND(G5,H5),"prosumer",G5,"consumer",H5,"producer")</f>
        <v>consumer</v>
      </c>
      <c r="G5" s="20" t="b">
        <f t="shared" si="0"/>
        <v>1</v>
      </c>
      <c r="H5" s="20" t="b">
        <f t="shared" si="1"/>
        <v>0</v>
      </c>
      <c r="I5" s="13" t="s">
        <v>19</v>
      </c>
      <c r="J5" s="13" t="s">
        <v>26</v>
      </c>
      <c r="K5" s="13" t="s">
        <v>37</v>
      </c>
      <c r="L5" s="13" t="s">
        <v>31</v>
      </c>
      <c r="M5" s="22" t="s">
        <v>33</v>
      </c>
      <c r="N5" s="13"/>
      <c r="O5" s="13"/>
      <c r="P5" s="13"/>
      <c r="Q5" s="13"/>
      <c r="R5" s="13"/>
      <c r="S5" s="20" t="b">
        <v>1</v>
      </c>
      <c r="T5" s="13" t="s">
        <v>191</v>
      </c>
      <c r="U5" s="13"/>
      <c r="V5" s="13"/>
      <c r="W5" s="19">
        <f t="shared" si="2"/>
        <v>0</v>
      </c>
      <c r="X5" s="20" t="b">
        <v>1</v>
      </c>
      <c r="Y5" s="13" t="s">
        <v>222</v>
      </c>
      <c r="Z5" s="13" t="s">
        <v>13</v>
      </c>
      <c r="AA5" s="20">
        <f>IFERROR(INDEX(Description!$I$2:$I$7,MATCH(Utenti!Z5,Description!$H$2:$H$7,0)),"")</f>
        <v>0</v>
      </c>
      <c r="AB5" s="20"/>
      <c r="AC5" s="24">
        <v>0</v>
      </c>
      <c r="AD5" s="24">
        <v>0</v>
      </c>
      <c r="AE5" s="24">
        <v>0</v>
      </c>
      <c r="AF5" s="13">
        <v>1</v>
      </c>
      <c r="AG5" s="13">
        <v>1</v>
      </c>
      <c r="AH5" s="13">
        <v>1</v>
      </c>
      <c r="AI5" s="13" t="s">
        <v>188</v>
      </c>
      <c r="AJ5" s="13" t="s">
        <v>189</v>
      </c>
      <c r="AK5" s="13" t="s">
        <v>190</v>
      </c>
    </row>
    <row r="6" spans="1:37" x14ac:dyDescent="0.4">
      <c r="A6" s="19" cm="1">
        <f t="array" aca="1" ref="A6" ca="1">IFERROR(INDIRECT(ADDRESS(ROW()-1,COLUMN()))+1,1)</f>
        <v>5</v>
      </c>
      <c r="B6" s="20" t="b">
        <v>1</v>
      </c>
      <c r="C6" s="13" t="s">
        <v>223</v>
      </c>
      <c r="D6" s="13">
        <v>1</v>
      </c>
      <c r="E6" s="13"/>
      <c r="F6" s="20" t="str">
        <f t="array" ref="F6">_xlfn.IFS(AND(G6,H6),"prosumer",G6,"consumer",H6,"producer")</f>
        <v>consumer</v>
      </c>
      <c r="G6" s="20" t="b">
        <f t="shared" si="0"/>
        <v>1</v>
      </c>
      <c r="H6" s="20" t="b">
        <f>IF(SUM(N6:R6)&gt;0,TRUE,FALSE)</f>
        <v>0</v>
      </c>
      <c r="I6" s="13" t="s">
        <v>35</v>
      </c>
      <c r="J6" s="13" t="s">
        <v>26</v>
      </c>
      <c r="K6" s="13" t="s">
        <v>37</v>
      </c>
      <c r="L6" s="13" t="s">
        <v>31</v>
      </c>
      <c r="M6" s="22" t="s">
        <v>90</v>
      </c>
      <c r="N6" s="13"/>
      <c r="O6" s="13"/>
      <c r="P6" s="13"/>
      <c r="Q6" s="13"/>
      <c r="R6" s="13"/>
      <c r="S6" s="20" t="b">
        <v>1</v>
      </c>
      <c r="T6" s="13" t="s">
        <v>191</v>
      </c>
      <c r="U6" s="13"/>
      <c r="V6" s="13"/>
      <c r="W6" s="19">
        <f t="shared" si="2"/>
        <v>0</v>
      </c>
      <c r="X6" s="20" t="b">
        <v>1</v>
      </c>
      <c r="Y6" s="13" t="s">
        <v>224</v>
      </c>
      <c r="Z6" s="13" t="s">
        <v>13</v>
      </c>
      <c r="AA6" s="20">
        <f>IFERROR(INDEX(Description!$I$2:$I$7,MATCH(Utenti!Z6,Description!$H$2:$H$7,0)),"")</f>
        <v>0</v>
      </c>
      <c r="AB6" s="20"/>
      <c r="AC6" s="24">
        <v>0</v>
      </c>
      <c r="AD6" s="24">
        <v>0</v>
      </c>
      <c r="AE6" s="24">
        <v>0</v>
      </c>
      <c r="AF6" s="13">
        <v>1</v>
      </c>
      <c r="AG6" s="13">
        <f t="shared" ref="AG6:AG8" si="4">AF6+3</f>
        <v>4</v>
      </c>
      <c r="AH6" s="13">
        <f t="shared" si="3"/>
        <v>4</v>
      </c>
      <c r="AI6" s="13" t="s">
        <v>188</v>
      </c>
      <c r="AJ6" s="13" t="s">
        <v>189</v>
      </c>
      <c r="AK6" s="13" t="s">
        <v>190</v>
      </c>
    </row>
    <row r="7" spans="1:37" x14ac:dyDescent="0.4">
      <c r="A7" s="19" cm="1">
        <f t="array" aca="1" ref="A7" ca="1">IFERROR(INDIRECT(ADDRESS(ROW()-1,COLUMN()))+1,1)</f>
        <v>6</v>
      </c>
      <c r="B7" s="20" t="b">
        <v>1</v>
      </c>
      <c r="C7" s="13" t="s">
        <v>225</v>
      </c>
      <c r="D7" s="13">
        <v>21</v>
      </c>
      <c r="E7" s="13"/>
      <c r="F7" s="20" t="str">
        <f t="array" ref="F7">_xlfn.IFS(AND(G7,H7),"prosumer",G7,"consumer",H7,"producer")</f>
        <v>consumer</v>
      </c>
      <c r="G7" s="20" t="b">
        <f t="shared" si="0"/>
        <v>1</v>
      </c>
      <c r="H7" s="20" t="b">
        <f t="shared" si="1"/>
        <v>0</v>
      </c>
      <c r="I7" s="13" t="s">
        <v>11</v>
      </c>
      <c r="J7" s="13" t="s">
        <v>26</v>
      </c>
      <c r="K7" s="13" t="s">
        <v>37</v>
      </c>
      <c r="L7" s="13" t="s">
        <v>31</v>
      </c>
      <c r="M7" s="22" t="s">
        <v>33</v>
      </c>
      <c r="N7" s="13"/>
      <c r="O7" s="13"/>
      <c r="P7" s="13"/>
      <c r="Q7" s="13"/>
      <c r="R7" s="13"/>
      <c r="S7" s="20" t="b">
        <v>1</v>
      </c>
      <c r="T7" s="13" t="s">
        <v>186</v>
      </c>
      <c r="U7" s="13"/>
      <c r="V7" s="13"/>
      <c r="W7" s="19">
        <f t="shared" si="2"/>
        <v>0</v>
      </c>
      <c r="X7" s="20" t="b">
        <v>1</v>
      </c>
      <c r="Y7" s="13" t="s">
        <v>226</v>
      </c>
      <c r="Z7" s="13" t="s">
        <v>13</v>
      </c>
      <c r="AA7" s="20">
        <f>IFERROR(INDEX(Description!$I$2:$I$7,MATCH(Utenti!Z7,Description!$H$2:$H$7,0)),"")</f>
        <v>0</v>
      </c>
      <c r="AB7" s="20"/>
      <c r="AC7" s="24">
        <v>0</v>
      </c>
      <c r="AD7" s="24">
        <v>0</v>
      </c>
      <c r="AE7" s="24">
        <v>0</v>
      </c>
      <c r="AF7" s="13">
        <v>1</v>
      </c>
      <c r="AG7" s="13">
        <v>1</v>
      </c>
      <c r="AH7" s="13">
        <v>1</v>
      </c>
      <c r="AI7" s="13" t="s">
        <v>188</v>
      </c>
      <c r="AJ7" s="13" t="s">
        <v>189</v>
      </c>
      <c r="AK7" s="13" t="s">
        <v>190</v>
      </c>
    </row>
    <row r="8" spans="1:37" x14ac:dyDescent="0.4">
      <c r="A8" s="19" cm="1">
        <f t="array" aca="1" ref="A8" ca="1">IFERROR(INDIRECT(ADDRESS(ROW()-1,COLUMN()))+1,1)</f>
        <v>7</v>
      </c>
      <c r="B8" s="20" t="b">
        <v>1</v>
      </c>
      <c r="C8" s="13" t="s">
        <v>227</v>
      </c>
      <c r="D8" s="13">
        <v>3</v>
      </c>
      <c r="E8" s="13"/>
      <c r="F8" s="20" t="str">
        <f t="array" ref="F8">_xlfn.IFS(AND(G8,H8),"prosumer",G8,"consumer",H8,"producer")</f>
        <v>prosumer</v>
      </c>
      <c r="G8" s="20" t="b">
        <f t="shared" si="0"/>
        <v>1</v>
      </c>
      <c r="H8" s="20" t="b">
        <f t="shared" si="1"/>
        <v>1</v>
      </c>
      <c r="I8" s="13" t="s">
        <v>11</v>
      </c>
      <c r="J8" s="13" t="s">
        <v>26</v>
      </c>
      <c r="K8" s="13" t="s">
        <v>37</v>
      </c>
      <c r="L8" s="13" t="s">
        <v>31</v>
      </c>
      <c r="M8" s="22" t="s">
        <v>33</v>
      </c>
      <c r="N8" s="13">
        <v>6</v>
      </c>
      <c r="O8" s="13">
        <v>40</v>
      </c>
      <c r="P8" s="13">
        <v>180</v>
      </c>
      <c r="Q8" s="13"/>
      <c r="R8" s="13">
        <v>10</v>
      </c>
      <c r="S8" s="20" t="b">
        <v>1</v>
      </c>
      <c r="T8" s="13" t="s">
        <v>186</v>
      </c>
      <c r="U8" s="13" t="s">
        <v>192</v>
      </c>
      <c r="V8" s="13"/>
      <c r="W8" s="19">
        <f t="shared" si="2"/>
        <v>0</v>
      </c>
      <c r="X8" s="20" t="b">
        <v>1</v>
      </c>
      <c r="Y8" s="13" t="s">
        <v>228</v>
      </c>
      <c r="Z8" s="13" t="s">
        <v>13</v>
      </c>
      <c r="AA8" s="20">
        <f>IFERROR(INDEX(Description!$I$2:$I$7,MATCH(Utenti!Z8,Description!$H$2:$H$7,0)),"")</f>
        <v>0</v>
      </c>
      <c r="AB8" s="20"/>
      <c r="AC8" s="24">
        <v>0</v>
      </c>
      <c r="AD8" s="24">
        <v>0</v>
      </c>
      <c r="AE8" s="24">
        <v>0</v>
      </c>
      <c r="AF8" s="13">
        <v>1</v>
      </c>
      <c r="AG8" s="13">
        <f t="shared" si="4"/>
        <v>4</v>
      </c>
      <c r="AH8" s="13">
        <f t="shared" si="3"/>
        <v>4</v>
      </c>
      <c r="AI8" s="13" t="s">
        <v>188</v>
      </c>
      <c r="AJ8" s="13" t="s">
        <v>189</v>
      </c>
      <c r="AK8" s="13" t="s">
        <v>190</v>
      </c>
    </row>
    <row r="9" spans="1:37" x14ac:dyDescent="0.4">
      <c r="A9" s="19" cm="1">
        <f t="array" aca="1" ref="A9" ca="1">IFERROR(INDIRECT(ADDRESS(ROW()-1,COLUMN()))+1,1)</f>
        <v>8</v>
      </c>
      <c r="B9" s="20"/>
      <c r="C9" s="13" t="s">
        <v>193</v>
      </c>
      <c r="D9" s="13">
        <v>5</v>
      </c>
      <c r="E9" s="13"/>
      <c r="F9" s="20" t="str">
        <f t="array" ref="F9">_xlfn.IFS(AND(G9,H9),"prosumer",G9,"consumer",H9,"producer")</f>
        <v>consumer</v>
      </c>
      <c r="G9" s="20" t="b">
        <f t="shared" si="0"/>
        <v>1</v>
      </c>
      <c r="H9" s="20" t="b">
        <f t="shared" si="1"/>
        <v>0</v>
      </c>
      <c r="I9" s="13" t="s">
        <v>11</v>
      </c>
      <c r="J9" s="13" t="s">
        <v>34</v>
      </c>
      <c r="K9" s="13" t="s">
        <v>22</v>
      </c>
      <c r="L9" s="13" t="s">
        <v>31</v>
      </c>
      <c r="M9" s="22" t="s">
        <v>33</v>
      </c>
      <c r="N9" s="13"/>
      <c r="O9" s="13"/>
      <c r="P9" s="13"/>
      <c r="Q9" s="13"/>
      <c r="R9" s="13"/>
      <c r="S9" s="20" t="b">
        <v>1</v>
      </c>
      <c r="T9" s="13" t="s">
        <v>186</v>
      </c>
      <c r="U9" s="13"/>
      <c r="V9" s="13"/>
      <c r="W9" s="19">
        <f t="shared" si="2"/>
        <v>1</v>
      </c>
      <c r="X9" s="20" t="b">
        <v>1</v>
      </c>
      <c r="Y9" s="13" t="str">
        <f t="shared" ref="Y9:Y13" si="5">C9</f>
        <v>household_big</v>
      </c>
      <c r="Z9" s="13" t="s">
        <v>13</v>
      </c>
      <c r="AA9" s="20">
        <f>IFERROR(INDEX(Description!$I$2:$I$7,MATCH(Utenti!Z9,Description!$H$2:$H$7,0)),"")</f>
        <v>0</v>
      </c>
      <c r="AB9" s="20"/>
      <c r="AC9" s="24">
        <v>0</v>
      </c>
      <c r="AD9" s="24">
        <v>0</v>
      </c>
      <c r="AE9" s="24">
        <v>0</v>
      </c>
      <c r="AF9" s="13">
        <v>1</v>
      </c>
      <c r="AG9" s="13">
        <v>1</v>
      </c>
      <c r="AH9" s="13">
        <v>1</v>
      </c>
      <c r="AI9" s="13" t="s">
        <v>188</v>
      </c>
      <c r="AJ9" s="13" t="s">
        <v>189</v>
      </c>
      <c r="AK9" s="13" t="s">
        <v>190</v>
      </c>
    </row>
    <row r="10" spans="1:37" x14ac:dyDescent="0.4">
      <c r="A10" s="19" cm="1">
        <f t="array" aca="1" ref="A10" ca="1">IFERROR(INDIRECT(ADDRESS(ROW()-1,COLUMN()))+1,1)</f>
        <v>9</v>
      </c>
      <c r="B10" s="20"/>
      <c r="C10" s="13" t="s">
        <v>194</v>
      </c>
      <c r="D10" s="13"/>
      <c r="E10" s="13"/>
      <c r="F10" s="20" t="str">
        <f t="array" ref="F10">_xlfn.IFS(AND(G10,H10),"prosumer",G10,"consumer",H10,"producer")</f>
        <v>prosumer</v>
      </c>
      <c r="G10" s="20" t="b">
        <f t="shared" si="0"/>
        <v>1</v>
      </c>
      <c r="H10" s="20" t="b">
        <f t="shared" si="1"/>
        <v>1</v>
      </c>
      <c r="I10" s="13" t="s">
        <v>11</v>
      </c>
      <c r="J10" s="13" t="s">
        <v>34</v>
      </c>
      <c r="K10" s="13" t="s">
        <v>22</v>
      </c>
      <c r="L10" s="13" t="s">
        <v>31</v>
      </c>
      <c r="M10" s="22" t="s">
        <v>33</v>
      </c>
      <c r="N10" s="13">
        <v>10</v>
      </c>
      <c r="O10" s="13">
        <v>40</v>
      </c>
      <c r="P10" s="13">
        <v>180</v>
      </c>
      <c r="Q10" s="13"/>
      <c r="R10" s="13"/>
      <c r="S10" s="20" t="b">
        <v>1</v>
      </c>
      <c r="T10" s="13" t="s">
        <v>186</v>
      </c>
      <c r="U10" s="13" t="s">
        <v>192</v>
      </c>
      <c r="V10" s="13"/>
      <c r="W10" s="19">
        <f t="shared" si="2"/>
        <v>0</v>
      </c>
      <c r="X10" s="20" t="b">
        <v>1</v>
      </c>
      <c r="Y10" s="13" t="str">
        <f t="shared" si="5"/>
        <v>household_big_prosumer</v>
      </c>
      <c r="Z10" s="13" t="s">
        <v>13</v>
      </c>
      <c r="AA10" s="20">
        <f>IFERROR(INDEX(Description!$I$2:$I$7,MATCH(Utenti!Z10,Description!$H$2:$H$7,0)),"")</f>
        <v>0</v>
      </c>
      <c r="AB10" s="20"/>
      <c r="AC10" s="24">
        <v>0</v>
      </c>
      <c r="AD10" s="24">
        <v>0</v>
      </c>
      <c r="AE10" s="24">
        <v>0</v>
      </c>
      <c r="AF10" s="13">
        <v>1</v>
      </c>
      <c r="AG10" s="13">
        <f t="shared" ref="AG10:AG13" si="6">AF10+3</f>
        <v>4</v>
      </c>
      <c r="AH10" s="13">
        <f>AG10</f>
        <v>4</v>
      </c>
      <c r="AI10" s="13" t="s">
        <v>188</v>
      </c>
      <c r="AJ10" s="13" t="s">
        <v>189</v>
      </c>
      <c r="AK10" s="13" t="s">
        <v>190</v>
      </c>
    </row>
    <row r="11" spans="1:37" x14ac:dyDescent="0.4">
      <c r="A11" s="19" cm="1">
        <f t="array" aca="1" ref="A11" ca="1">IFERROR(INDIRECT(ADDRESS(ROW()-1,COLUMN()))+1,1)</f>
        <v>10</v>
      </c>
      <c r="B11" s="20"/>
      <c r="C11" s="13" t="s">
        <v>195</v>
      </c>
      <c r="D11" s="13">
        <v>2</v>
      </c>
      <c r="E11" s="13"/>
      <c r="F11" s="20" t="str">
        <f t="array" ref="F11">_xlfn.IFS(AND(G11,H11),"prosumer",G11,"consumer",H11,"producer")</f>
        <v>consumer</v>
      </c>
      <c r="G11" s="20" t="b">
        <f t="shared" si="0"/>
        <v>1</v>
      </c>
      <c r="H11" s="20" t="b">
        <f t="shared" si="1"/>
        <v>0</v>
      </c>
      <c r="I11" s="13" t="s">
        <v>35</v>
      </c>
      <c r="J11" s="13" t="s">
        <v>26</v>
      </c>
      <c r="K11" s="13" t="s">
        <v>22</v>
      </c>
      <c r="L11" s="13" t="s">
        <v>31</v>
      </c>
      <c r="M11" s="22" t="s">
        <v>33</v>
      </c>
      <c r="N11" s="13"/>
      <c r="O11" s="13"/>
      <c r="P11" s="13"/>
      <c r="Q11" s="13"/>
      <c r="R11" s="13"/>
      <c r="S11" s="20" t="b">
        <v>1</v>
      </c>
      <c r="T11" s="13" t="s">
        <v>186</v>
      </c>
      <c r="U11" s="13"/>
      <c r="V11" s="13"/>
      <c r="W11" s="19">
        <f t="shared" si="2"/>
        <v>1</v>
      </c>
      <c r="X11" s="20" t="b">
        <v>1</v>
      </c>
      <c r="Y11" s="13" t="str">
        <f t="shared" si="5"/>
        <v>business_small</v>
      </c>
      <c r="Z11" s="13" t="s">
        <v>13</v>
      </c>
      <c r="AA11" s="20">
        <f>IFERROR(INDEX(Description!$I$2:$I$7,MATCH(Utenti!Z11,Description!$H$2:$H$7,0)),"")</f>
        <v>0</v>
      </c>
      <c r="AB11" s="20"/>
      <c r="AC11" s="24">
        <v>0</v>
      </c>
      <c r="AD11" s="24">
        <v>0</v>
      </c>
      <c r="AE11" s="24">
        <v>0</v>
      </c>
      <c r="AF11" s="13">
        <v>1</v>
      </c>
      <c r="AG11" s="13">
        <v>1</v>
      </c>
      <c r="AH11" s="13">
        <v>1</v>
      </c>
      <c r="AI11" s="13" t="s">
        <v>188</v>
      </c>
      <c r="AJ11" s="13" t="s">
        <v>189</v>
      </c>
      <c r="AK11" s="13" t="s">
        <v>190</v>
      </c>
    </row>
    <row r="12" spans="1:37" x14ac:dyDescent="0.4">
      <c r="A12" s="19" cm="1">
        <f t="array" aca="1" ref="A12" ca="1">IFERROR(INDIRECT(ADDRESS(ROW()-1,COLUMN()))+1,1)</f>
        <v>11</v>
      </c>
      <c r="B12" s="20"/>
      <c r="C12" s="13" t="s">
        <v>196</v>
      </c>
      <c r="D12" s="13"/>
      <c r="E12" s="13"/>
      <c r="F12" s="20" t="str">
        <f t="array" ref="F12">_xlfn.IFS(AND(G12,H12),"prosumer",G12,"consumer",H12,"producer")</f>
        <v>consumer</v>
      </c>
      <c r="G12" s="20" t="b">
        <f t="shared" ref="G12:G24" si="7">IF(M12&lt;&gt;"",TRUE,FALSE)</f>
        <v>1</v>
      </c>
      <c r="H12" s="20" t="b">
        <f t="shared" si="1"/>
        <v>0</v>
      </c>
      <c r="I12" s="13" t="s">
        <v>35</v>
      </c>
      <c r="J12" s="13" t="s">
        <v>26</v>
      </c>
      <c r="K12" s="13" t="s">
        <v>22</v>
      </c>
      <c r="L12" s="13" t="s">
        <v>31</v>
      </c>
      <c r="M12" s="22" t="s">
        <v>33</v>
      </c>
      <c r="N12" s="13"/>
      <c r="O12" s="13"/>
      <c r="P12" s="13"/>
      <c r="Q12" s="13"/>
      <c r="R12" s="13"/>
      <c r="S12" s="20" t="b">
        <v>1</v>
      </c>
      <c r="T12" s="13" t="s">
        <v>186</v>
      </c>
      <c r="U12" s="13"/>
      <c r="V12" s="13"/>
      <c r="W12" s="19">
        <f t="shared" si="2"/>
        <v>0</v>
      </c>
      <c r="X12" s="20" t="b">
        <v>1</v>
      </c>
      <c r="Y12" s="13" t="str">
        <f t="shared" si="5"/>
        <v>business_medium</v>
      </c>
      <c r="Z12" s="13" t="s">
        <v>13</v>
      </c>
      <c r="AA12" s="20">
        <f>IFERROR(INDEX(Description!$I$2:$I$7,MATCH(Utenti!Z12,Description!$H$2:$H$7,0)),"")</f>
        <v>0</v>
      </c>
      <c r="AB12" s="20"/>
      <c r="AC12" s="24">
        <v>0</v>
      </c>
      <c r="AD12" s="24">
        <v>0</v>
      </c>
      <c r="AE12" s="24">
        <v>0</v>
      </c>
      <c r="AF12" s="13">
        <v>1</v>
      </c>
      <c r="AG12" s="13">
        <v>1</v>
      </c>
      <c r="AH12" s="13">
        <v>1</v>
      </c>
      <c r="AI12" s="13" t="s">
        <v>188</v>
      </c>
      <c r="AJ12" s="13" t="s">
        <v>189</v>
      </c>
      <c r="AK12" s="13" t="s">
        <v>190</v>
      </c>
    </row>
    <row r="13" spans="1:37" x14ac:dyDescent="0.4">
      <c r="A13" s="19" cm="1">
        <f t="array" aca="1" ref="A13" ca="1">IFERROR(INDIRECT(ADDRESS(ROW()-1,COLUMN()))+1,1)</f>
        <v>12</v>
      </c>
      <c r="B13" s="20"/>
      <c r="C13" s="13" t="s">
        <v>197</v>
      </c>
      <c r="D13" s="13"/>
      <c r="E13" s="13"/>
      <c r="F13" s="20" t="str">
        <f t="array" ref="F13">_xlfn.IFS(AND(G13,H13),"prosumer",G13,"consumer",H13,"producer")</f>
        <v>prosumer</v>
      </c>
      <c r="G13" s="20" t="b">
        <f t="shared" si="7"/>
        <v>1</v>
      </c>
      <c r="H13" s="20" t="b">
        <f t="shared" si="1"/>
        <v>1</v>
      </c>
      <c r="I13" s="13" t="s">
        <v>35</v>
      </c>
      <c r="J13" s="13" t="s">
        <v>34</v>
      </c>
      <c r="K13" s="13" t="s">
        <v>22</v>
      </c>
      <c r="L13" s="13" t="s">
        <v>31</v>
      </c>
      <c r="M13" s="22" t="s">
        <v>86</v>
      </c>
      <c r="N13" s="13">
        <v>10</v>
      </c>
      <c r="O13" s="13">
        <v>40</v>
      </c>
      <c r="P13" s="13">
        <v>180</v>
      </c>
      <c r="Q13" s="13"/>
      <c r="R13" s="13">
        <v>20</v>
      </c>
      <c r="S13" s="20" t="b">
        <v>1</v>
      </c>
      <c r="T13" s="13" t="s">
        <v>186</v>
      </c>
      <c r="U13" s="13" t="s">
        <v>192</v>
      </c>
      <c r="V13" s="13"/>
      <c r="W13" s="19">
        <f t="shared" si="2"/>
        <v>0</v>
      </c>
      <c r="X13" s="20" t="b">
        <v>1</v>
      </c>
      <c r="Y13" s="13" t="str">
        <f t="shared" si="5"/>
        <v>business_medium_litigioso</v>
      </c>
      <c r="Z13" s="13" t="s">
        <v>13</v>
      </c>
      <c r="AA13" s="20">
        <f>IFERROR(INDEX(Description!$I$2:$I$7,MATCH(Utenti!Z13,Description!$H$2:$H$7,0)),"")</f>
        <v>0</v>
      </c>
      <c r="AB13" s="20"/>
      <c r="AC13" s="24">
        <v>0</v>
      </c>
      <c r="AD13" s="24">
        <v>0</v>
      </c>
      <c r="AE13" s="24">
        <v>0</v>
      </c>
      <c r="AF13" s="13">
        <v>1</v>
      </c>
      <c r="AG13" s="13">
        <f t="shared" si="6"/>
        <v>4</v>
      </c>
      <c r="AH13" s="13">
        <f>AG13</f>
        <v>4</v>
      </c>
      <c r="AI13" s="13">
        <v>18</v>
      </c>
      <c r="AJ13" s="13" t="s">
        <v>189</v>
      </c>
      <c r="AK13" s="13" t="s">
        <v>190</v>
      </c>
    </row>
    <row r="14" spans="1:37" x14ac:dyDescent="0.4">
      <c r="A14" s="19" cm="1">
        <f t="array" aca="1" ref="A14" ca="1">IFERROR(INDIRECT(ADDRESS(ROW()-1,COLUMN()))+1,1)</f>
        <v>13</v>
      </c>
      <c r="B14" s="20"/>
      <c r="C14" s="9" t="s">
        <v>215</v>
      </c>
      <c r="D14" s="13"/>
      <c r="E14" s="13" t="s">
        <v>184</v>
      </c>
      <c r="F14" s="20" t="str">
        <f t="array" ref="F14">_xlfn.IFS(AND(G14,H14),"prosumer",G14,"consumer",H14,"producer")</f>
        <v>consumer</v>
      </c>
      <c r="G14" s="20" t="b">
        <f t="shared" si="7"/>
        <v>1</v>
      </c>
      <c r="H14" s="20" t="b">
        <f t="shared" si="1"/>
        <v>0</v>
      </c>
      <c r="I14" s="13" t="s">
        <v>19</v>
      </c>
      <c r="J14" s="13" t="s">
        <v>40</v>
      </c>
      <c r="K14" s="13" t="s">
        <v>14</v>
      </c>
      <c r="L14" s="13" t="s">
        <v>31</v>
      </c>
      <c r="M14" s="22" t="s">
        <v>44</v>
      </c>
      <c r="N14" s="13"/>
      <c r="O14" s="13"/>
      <c r="P14" s="13"/>
      <c r="Q14" s="13"/>
      <c r="R14" s="13"/>
      <c r="S14" s="20" t="b">
        <v>1</v>
      </c>
      <c r="T14" s="13" t="s">
        <v>186</v>
      </c>
      <c r="U14" s="13"/>
      <c r="V14" s="13"/>
      <c r="W14" s="19">
        <f t="shared" si="2"/>
        <v>0</v>
      </c>
      <c r="X14" s="20" t="b">
        <v>1</v>
      </c>
      <c r="Y14" s="13" t="s">
        <v>187</v>
      </c>
      <c r="Z14" s="13" t="s">
        <v>13</v>
      </c>
      <c r="AA14" s="20">
        <f>IFERROR(INDEX(Description!$I$2:$I$7,MATCH(Utenti!Z14,Description!$H$2:$H$7,0)),"")</f>
        <v>0</v>
      </c>
      <c r="AB14" s="20"/>
      <c r="AC14" s="24">
        <v>0</v>
      </c>
      <c r="AD14" s="24">
        <v>0</v>
      </c>
      <c r="AE14" s="24">
        <v>0</v>
      </c>
      <c r="AF14" s="13">
        <v>1</v>
      </c>
      <c r="AG14" s="13">
        <v>1</v>
      </c>
      <c r="AH14" s="13">
        <v>1</v>
      </c>
      <c r="AI14" s="13" t="s">
        <v>188</v>
      </c>
      <c r="AJ14" s="13" t="s">
        <v>189</v>
      </c>
      <c r="AK14" s="13" t="s">
        <v>190</v>
      </c>
    </row>
    <row r="15" spans="1:37" x14ac:dyDescent="0.4">
      <c r="A15" s="19" cm="1">
        <f t="array" aca="1" ref="A15" ca="1">IFERROR(INDIRECT(ADDRESS(ROW()-1,COLUMN()))+1,1)</f>
        <v>14</v>
      </c>
      <c r="B15" s="20"/>
      <c r="C15" s="9" t="s">
        <v>198</v>
      </c>
      <c r="D15" s="13"/>
      <c r="E15" s="13" t="s">
        <v>184</v>
      </c>
      <c r="F15" s="20" t="str">
        <f t="array" ref="F15">_xlfn.IFS(AND(G15,H15),"prosumer",G15,"consumer",H15,"producer")</f>
        <v>consumer</v>
      </c>
      <c r="G15" s="20" t="b">
        <f t="shared" si="7"/>
        <v>1</v>
      </c>
      <c r="H15" s="20" t="b">
        <f t="shared" si="1"/>
        <v>0</v>
      </c>
      <c r="I15" s="13" t="s">
        <v>19</v>
      </c>
      <c r="J15" s="13" t="s">
        <v>40</v>
      </c>
      <c r="K15" s="13" t="s">
        <v>14</v>
      </c>
      <c r="L15" s="13" t="s">
        <v>31</v>
      </c>
      <c r="M15" s="22" t="s">
        <v>39</v>
      </c>
      <c r="N15" s="13"/>
      <c r="O15" s="13"/>
      <c r="P15" s="13"/>
      <c r="Q15" s="13"/>
      <c r="R15" s="13"/>
      <c r="S15" s="20" t="b">
        <v>1</v>
      </c>
      <c r="T15" s="13" t="s">
        <v>186</v>
      </c>
      <c r="U15" s="13"/>
      <c r="V15" s="13"/>
      <c r="W15" s="19">
        <f t="shared" si="2"/>
        <v>0</v>
      </c>
      <c r="X15" s="20" t="b">
        <v>1</v>
      </c>
      <c r="Y15" s="13" t="s">
        <v>199</v>
      </c>
      <c r="Z15" s="13" t="s">
        <v>13</v>
      </c>
      <c r="AA15" s="20">
        <f>IFERROR(INDEX(Description!$I$2:$I$7,MATCH(Utenti!Z15,Description!$H$2:$H$7,0)),"")</f>
        <v>0</v>
      </c>
      <c r="AB15" s="20"/>
      <c r="AC15" s="24">
        <v>0</v>
      </c>
      <c r="AD15" s="24">
        <v>0</v>
      </c>
      <c r="AE15" s="24">
        <v>0</v>
      </c>
      <c r="AF15" s="13">
        <v>1</v>
      </c>
      <c r="AG15" s="13">
        <v>1</v>
      </c>
      <c r="AH15" s="13">
        <v>1</v>
      </c>
      <c r="AI15" s="13" t="s">
        <v>188</v>
      </c>
      <c r="AJ15" s="13" t="s">
        <v>189</v>
      </c>
      <c r="AK15" s="13" t="s">
        <v>190</v>
      </c>
    </row>
    <row r="16" spans="1:37" x14ac:dyDescent="0.4">
      <c r="A16" s="19" cm="1">
        <f t="array" aca="1" ref="A16" ca="1">IFERROR(INDIRECT(ADDRESS(ROW()-1,COLUMN()))+1,1)</f>
        <v>15</v>
      </c>
      <c r="B16" s="20"/>
      <c r="C16" s="9" t="s">
        <v>216</v>
      </c>
      <c r="D16" s="13"/>
      <c r="E16" s="13" t="s">
        <v>184</v>
      </c>
      <c r="F16" s="20" t="str">
        <f t="array" ref="F16">_xlfn.IFS(AND(G16,H16),"prosumer",G16,"consumer",H16,"producer")</f>
        <v>consumer</v>
      </c>
      <c r="G16" s="20" t="b">
        <f t="shared" si="7"/>
        <v>1</v>
      </c>
      <c r="H16" s="20" t="b">
        <f t="shared" si="1"/>
        <v>0</v>
      </c>
      <c r="I16" s="13" t="s">
        <v>19</v>
      </c>
      <c r="J16" s="13" t="s">
        <v>40</v>
      </c>
      <c r="K16" s="13" t="s">
        <v>14</v>
      </c>
      <c r="L16" s="13" t="s">
        <v>31</v>
      </c>
      <c r="M16" s="22" t="s">
        <v>50</v>
      </c>
      <c r="N16" s="13"/>
      <c r="O16" s="13"/>
      <c r="P16" s="13"/>
      <c r="Q16" s="13"/>
      <c r="R16" s="13"/>
      <c r="S16" s="20" t="b">
        <v>1</v>
      </c>
      <c r="T16" s="13" t="s">
        <v>186</v>
      </c>
      <c r="U16" s="13"/>
      <c r="V16" s="13"/>
      <c r="W16" s="19">
        <f t="shared" si="2"/>
        <v>0</v>
      </c>
      <c r="X16" s="20" t="b">
        <v>1</v>
      </c>
      <c r="Y16" s="13" t="s">
        <v>200</v>
      </c>
      <c r="Z16" s="13" t="s">
        <v>13</v>
      </c>
      <c r="AA16" s="20">
        <f>IFERROR(INDEX(Description!$I$2:$I$7,MATCH(Utenti!Z16,Description!$H$2:$H$7,0)),"")</f>
        <v>0</v>
      </c>
      <c r="AB16" s="20"/>
      <c r="AC16" s="24">
        <v>0</v>
      </c>
      <c r="AD16" s="24">
        <v>0</v>
      </c>
      <c r="AE16" s="24">
        <v>0</v>
      </c>
      <c r="AF16" s="13">
        <v>1</v>
      </c>
      <c r="AG16" s="13">
        <v>1</v>
      </c>
      <c r="AH16" s="13">
        <v>1</v>
      </c>
      <c r="AI16" s="13" t="s">
        <v>188</v>
      </c>
      <c r="AJ16" s="13" t="s">
        <v>189</v>
      </c>
      <c r="AK16" s="13" t="s">
        <v>190</v>
      </c>
    </row>
    <row r="17" spans="1:37" x14ac:dyDescent="0.4">
      <c r="A17" s="19" cm="1">
        <f t="array" aca="1" ref="A17" ca="1">IFERROR(INDIRECT(ADDRESS(ROW()-1,COLUMN()))+1,1)</f>
        <v>16</v>
      </c>
      <c r="B17" s="20"/>
      <c r="C17" s="9" t="s">
        <v>217</v>
      </c>
      <c r="D17" s="13"/>
      <c r="E17" s="13" t="s">
        <v>184</v>
      </c>
      <c r="F17" s="20" t="str">
        <f t="array" ref="F17">_xlfn.IFS(AND(G17,H17),"prosumer",G17,"consumer",H17,"producer")</f>
        <v>consumer</v>
      </c>
      <c r="G17" s="20" t="b">
        <f t="shared" si="7"/>
        <v>1</v>
      </c>
      <c r="H17" s="20" t="b">
        <f t="shared" si="1"/>
        <v>0</v>
      </c>
      <c r="I17" s="13" t="s">
        <v>19</v>
      </c>
      <c r="J17" s="13" t="s">
        <v>40</v>
      </c>
      <c r="K17" s="13" t="s">
        <v>14</v>
      </c>
      <c r="L17" s="13" t="s">
        <v>31</v>
      </c>
      <c r="M17" s="22" t="s">
        <v>56</v>
      </c>
      <c r="N17" s="13"/>
      <c r="O17" s="13"/>
      <c r="P17" s="13"/>
      <c r="Q17" s="13"/>
      <c r="R17" s="13"/>
      <c r="S17" s="20" t="b">
        <v>1</v>
      </c>
      <c r="T17" s="13" t="s">
        <v>186</v>
      </c>
      <c r="U17" s="13"/>
      <c r="V17" s="13"/>
      <c r="W17" s="19">
        <f t="shared" si="2"/>
        <v>0</v>
      </c>
      <c r="X17" s="20" t="b">
        <v>1</v>
      </c>
      <c r="Y17" s="13" t="s">
        <v>201</v>
      </c>
      <c r="Z17" s="13" t="s">
        <v>13</v>
      </c>
      <c r="AA17" s="20">
        <f>IFERROR(INDEX(Description!$I$2:$I$7,MATCH(Utenti!Z17,Description!$H$2:$H$7,0)),"")</f>
        <v>0</v>
      </c>
      <c r="AB17" s="20"/>
      <c r="AC17" s="24">
        <v>0</v>
      </c>
      <c r="AD17" s="24">
        <v>0</v>
      </c>
      <c r="AE17" s="24">
        <v>0</v>
      </c>
      <c r="AF17" s="13">
        <v>1</v>
      </c>
      <c r="AG17" s="13">
        <v>1</v>
      </c>
      <c r="AH17" s="13">
        <v>1</v>
      </c>
      <c r="AI17" s="13" t="s">
        <v>188</v>
      </c>
      <c r="AJ17" s="13" t="s">
        <v>189</v>
      </c>
      <c r="AK17" s="13" t="s">
        <v>190</v>
      </c>
    </row>
    <row r="18" spans="1:37" x14ac:dyDescent="0.4">
      <c r="A18" s="19" cm="1">
        <f t="array" aca="1" ref="A18" ca="1">IFERROR(INDIRECT(ADDRESS(ROW()-1,COLUMN()))+1,1)</f>
        <v>17</v>
      </c>
      <c r="B18" s="20"/>
      <c r="C18" s="9" t="s">
        <v>202</v>
      </c>
      <c r="D18" s="13"/>
      <c r="E18" s="13" t="s">
        <v>184</v>
      </c>
      <c r="F18" s="20" t="str">
        <f t="array" ref="F18">_xlfn.IFS(AND(G18,H18),"prosumer",G18,"consumer",H18,"producer")</f>
        <v>prosumer</v>
      </c>
      <c r="G18" s="20" t="b">
        <f t="shared" si="7"/>
        <v>1</v>
      </c>
      <c r="H18" s="20" t="b">
        <f t="shared" si="1"/>
        <v>1</v>
      </c>
      <c r="I18" s="13" t="s">
        <v>19</v>
      </c>
      <c r="J18" s="13" t="s">
        <v>40</v>
      </c>
      <c r="K18" s="13" t="s">
        <v>14</v>
      </c>
      <c r="L18" s="13" t="s">
        <v>31</v>
      </c>
      <c r="M18" s="22" t="s">
        <v>53</v>
      </c>
      <c r="N18" s="13">
        <v>20</v>
      </c>
      <c r="O18" s="13">
        <v>40</v>
      </c>
      <c r="P18" s="13">
        <v>180</v>
      </c>
      <c r="Q18" s="13"/>
      <c r="R18" s="13"/>
      <c r="S18" s="20" t="b">
        <v>1</v>
      </c>
      <c r="T18" s="13" t="s">
        <v>186</v>
      </c>
      <c r="U18" s="13" t="s">
        <v>192</v>
      </c>
      <c r="V18" s="13"/>
      <c r="W18" s="19">
        <f t="shared" si="2"/>
        <v>0</v>
      </c>
      <c r="X18" s="20" t="b">
        <v>1</v>
      </c>
      <c r="Y18" s="13" t="s">
        <v>203</v>
      </c>
      <c r="Z18" s="13" t="s">
        <v>13</v>
      </c>
      <c r="AA18" s="20">
        <f>IFERROR(INDEX(Description!$I$2:$I$7,MATCH(Utenti!Z18,Description!$H$2:$H$7,0)),"")</f>
        <v>0</v>
      </c>
      <c r="AB18" s="20"/>
      <c r="AC18" s="24">
        <v>0</v>
      </c>
      <c r="AD18" s="24">
        <v>0</v>
      </c>
      <c r="AE18" s="24">
        <v>0</v>
      </c>
      <c r="AF18" s="13">
        <v>1</v>
      </c>
      <c r="AG18" s="13">
        <v>1</v>
      </c>
      <c r="AH18" s="13">
        <v>1</v>
      </c>
      <c r="AI18" s="13" t="s">
        <v>188</v>
      </c>
      <c r="AJ18" s="13" t="s">
        <v>189</v>
      </c>
      <c r="AK18" s="13" t="s">
        <v>190</v>
      </c>
    </row>
    <row r="19" spans="1:37" x14ac:dyDescent="0.4">
      <c r="A19" s="19" cm="1">
        <f t="array" aca="1" ref="A19" ca="1">IFERROR(INDIRECT(ADDRESS(ROW()-1,COLUMN()))+1,1)</f>
        <v>18</v>
      </c>
      <c r="B19" s="20"/>
      <c r="C19" s="10" t="s">
        <v>204</v>
      </c>
      <c r="D19" s="13"/>
      <c r="E19" s="13"/>
      <c r="F19" s="20" t="str">
        <f t="array" ref="F19">_xlfn.IFS(AND(G19,H19),"prosumer",G19,"consumer",H19,"producer")</f>
        <v>prosumer</v>
      </c>
      <c r="G19" s="20" t="b">
        <f t="shared" si="7"/>
        <v>1</v>
      </c>
      <c r="H19" s="20" t="b">
        <f t="shared" si="1"/>
        <v>1</v>
      </c>
      <c r="I19" s="13" t="s">
        <v>19</v>
      </c>
      <c r="J19" s="13" t="s">
        <v>26</v>
      </c>
      <c r="K19" s="13" t="s">
        <v>22</v>
      </c>
      <c r="L19" s="13" t="s">
        <v>31</v>
      </c>
      <c r="M19" s="22" t="s">
        <v>205</v>
      </c>
      <c r="N19" s="13">
        <v>30</v>
      </c>
      <c r="O19" s="13">
        <v>40</v>
      </c>
      <c r="P19" s="13">
        <v>180</v>
      </c>
      <c r="Q19" s="13"/>
      <c r="R19" s="13"/>
      <c r="S19" s="20" t="b">
        <v>1</v>
      </c>
      <c r="T19" s="13" t="s">
        <v>186</v>
      </c>
      <c r="U19" s="13" t="s">
        <v>192</v>
      </c>
      <c r="V19" s="13"/>
      <c r="W19" s="19">
        <f t="shared" si="2"/>
        <v>0</v>
      </c>
      <c r="X19" s="20" t="b">
        <v>1</v>
      </c>
      <c r="Y19" s="13" t="s">
        <v>206</v>
      </c>
      <c r="Z19" s="13" t="s">
        <v>13</v>
      </c>
      <c r="AA19" s="20">
        <f>IFERROR(INDEX(Description!$I$2:$I$7,MATCH(Utenti!Z19,Description!$H$2:$H$7,0)),"")</f>
        <v>0</v>
      </c>
      <c r="AB19" s="20"/>
      <c r="AC19" s="24">
        <v>0</v>
      </c>
      <c r="AD19" s="24">
        <v>0</v>
      </c>
      <c r="AE19" s="24">
        <v>0</v>
      </c>
      <c r="AF19" s="13">
        <v>1</v>
      </c>
      <c r="AG19" s="13">
        <f t="shared" ref="AG19:AG20" si="8">AF19+6</f>
        <v>7</v>
      </c>
      <c r="AH19" s="13">
        <v>1</v>
      </c>
      <c r="AI19" s="13" t="s">
        <v>188</v>
      </c>
      <c r="AJ19" s="13" t="s">
        <v>189</v>
      </c>
      <c r="AK19" s="13" t="s">
        <v>190</v>
      </c>
    </row>
    <row r="20" spans="1:37" x14ac:dyDescent="0.4">
      <c r="A20" s="19" cm="1">
        <f t="array" aca="1" ref="A20" ca="1">IFERROR(INDIRECT(ADDRESS(ROW()-1,COLUMN()))+1,1)</f>
        <v>19</v>
      </c>
      <c r="B20" s="20"/>
      <c r="C20" s="10" t="s">
        <v>207</v>
      </c>
      <c r="D20" s="13"/>
      <c r="E20" s="13"/>
      <c r="F20" s="20" t="str">
        <f t="array" ref="F20">_xlfn.IFS(AND(G20,H20),"prosumer",G20,"consumer",H20,"producer")</f>
        <v>prosumer</v>
      </c>
      <c r="G20" s="20" t="b">
        <f t="shared" si="7"/>
        <v>1</v>
      </c>
      <c r="H20" s="20" t="b">
        <f t="shared" si="1"/>
        <v>1</v>
      </c>
      <c r="I20" s="13" t="s">
        <v>19</v>
      </c>
      <c r="J20" s="13" t="s">
        <v>26</v>
      </c>
      <c r="K20" s="13" t="s">
        <v>22</v>
      </c>
      <c r="L20" s="13" t="s">
        <v>31</v>
      </c>
      <c r="M20" s="22" t="s">
        <v>82</v>
      </c>
      <c r="N20" s="13">
        <v>20</v>
      </c>
      <c r="O20" s="13">
        <v>40</v>
      </c>
      <c r="P20" s="13">
        <v>180</v>
      </c>
      <c r="Q20" s="13"/>
      <c r="R20" s="13"/>
      <c r="S20" s="20" t="b">
        <v>1</v>
      </c>
      <c r="T20" s="13" t="s">
        <v>186</v>
      </c>
      <c r="U20" s="13" t="s">
        <v>192</v>
      </c>
      <c r="V20" s="13"/>
      <c r="W20" s="19">
        <f t="shared" si="2"/>
        <v>0</v>
      </c>
      <c r="X20" s="20" t="b">
        <v>1</v>
      </c>
      <c r="Y20" s="13" t="s">
        <v>208</v>
      </c>
      <c r="Z20" s="13" t="s">
        <v>13</v>
      </c>
      <c r="AA20" s="20">
        <f>IFERROR(INDEX(Description!$I$2:$I$7,MATCH(Utenti!Z20,Description!$H$2:$H$7,0)),"")</f>
        <v>0</v>
      </c>
      <c r="AB20" s="20"/>
      <c r="AC20" s="24">
        <v>0</v>
      </c>
      <c r="AD20" s="24">
        <v>0</v>
      </c>
      <c r="AE20" s="24">
        <v>0</v>
      </c>
      <c r="AF20" s="13">
        <v>1</v>
      </c>
      <c r="AG20" s="13">
        <f t="shared" si="8"/>
        <v>7</v>
      </c>
      <c r="AH20" s="13">
        <v>1</v>
      </c>
      <c r="AI20" s="13" t="s">
        <v>188</v>
      </c>
      <c r="AJ20" s="13" t="s">
        <v>189</v>
      </c>
      <c r="AK20" s="13" t="s">
        <v>190</v>
      </c>
    </row>
    <row r="21" spans="1:37" x14ac:dyDescent="0.4">
      <c r="A21" s="19" cm="1">
        <f t="array" aca="1" ref="A21" ca="1">IFERROR(INDIRECT(ADDRESS(ROW()-1,COLUMN()))+1,1)</f>
        <v>20</v>
      </c>
      <c r="B21" s="20"/>
      <c r="C21" s="11" t="s">
        <v>53</v>
      </c>
      <c r="D21" s="13"/>
      <c r="E21" s="13" t="s">
        <v>184</v>
      </c>
      <c r="F21" s="20" t="str">
        <f t="array" ref="F21">_xlfn.IFS(AND(G21,H21),"prosumer",G21,"consumer",H21,"producer")</f>
        <v>consumer</v>
      </c>
      <c r="G21" s="20" t="b">
        <f t="shared" si="7"/>
        <v>1</v>
      </c>
      <c r="H21" s="20" t="b">
        <f t="shared" si="1"/>
        <v>0</v>
      </c>
      <c r="I21" s="13" t="s">
        <v>11</v>
      </c>
      <c r="J21" s="13" t="s">
        <v>26</v>
      </c>
      <c r="K21" s="13" t="s">
        <v>22</v>
      </c>
      <c r="L21" s="13" t="s">
        <v>31</v>
      </c>
      <c r="M21" s="22" t="s">
        <v>53</v>
      </c>
      <c r="N21" s="13"/>
      <c r="O21" s="13"/>
      <c r="P21" s="13"/>
      <c r="Q21" s="13"/>
      <c r="R21" s="13"/>
      <c r="S21" s="20" t="b">
        <v>1</v>
      </c>
      <c r="T21" s="13" t="s">
        <v>186</v>
      </c>
      <c r="U21" s="13"/>
      <c r="V21" s="13"/>
      <c r="W21" s="19">
        <f t="shared" si="2"/>
        <v>0</v>
      </c>
      <c r="X21" s="20" t="b">
        <v>1</v>
      </c>
      <c r="Y21" s="13" t="s">
        <v>53</v>
      </c>
      <c r="Z21" s="13" t="s">
        <v>13</v>
      </c>
      <c r="AA21" s="20">
        <f>IFERROR(INDEX(Description!$I$2:$I$7,MATCH(Utenti!Z21,Description!$H$2:$H$7,0)),"")</f>
        <v>0</v>
      </c>
      <c r="AB21" s="20"/>
      <c r="AC21" s="24">
        <v>0</v>
      </c>
      <c r="AD21" s="24">
        <v>0</v>
      </c>
      <c r="AE21" s="24">
        <v>0</v>
      </c>
      <c r="AF21" s="13">
        <v>1</v>
      </c>
      <c r="AG21" s="13">
        <v>1</v>
      </c>
      <c r="AH21" s="13">
        <v>1</v>
      </c>
      <c r="AI21" s="13" t="s">
        <v>188</v>
      </c>
      <c r="AJ21" s="13" t="s">
        <v>189</v>
      </c>
      <c r="AK21" s="13" t="s">
        <v>190</v>
      </c>
    </row>
    <row r="22" spans="1:37" x14ac:dyDescent="0.4">
      <c r="A22" s="19" cm="1">
        <f t="array" aca="1" ref="A22" ca="1">IFERROR(INDIRECT(ADDRESS(ROW()-1,COLUMN()))+1,1)</f>
        <v>21</v>
      </c>
      <c r="B22" s="20"/>
      <c r="C22" s="11" t="s">
        <v>209</v>
      </c>
      <c r="D22" s="13"/>
      <c r="E22" s="13"/>
      <c r="F22" s="20" t="str">
        <f t="array" ref="F22">_xlfn.IFS(AND(G22,H22),"prosumer",G22,"consumer",H22,"producer")</f>
        <v>prosumer</v>
      </c>
      <c r="G22" s="20" t="b">
        <f t="shared" si="7"/>
        <v>1</v>
      </c>
      <c r="H22" s="20" t="b">
        <f t="shared" si="1"/>
        <v>1</v>
      </c>
      <c r="I22" s="13" t="s">
        <v>35</v>
      </c>
      <c r="J22" s="13" t="s">
        <v>40</v>
      </c>
      <c r="K22" s="13" t="s">
        <v>22</v>
      </c>
      <c r="L22" s="13" t="s">
        <v>31</v>
      </c>
      <c r="M22" s="22" t="s">
        <v>80</v>
      </c>
      <c r="N22" s="13">
        <v>10</v>
      </c>
      <c r="O22" s="13">
        <v>40</v>
      </c>
      <c r="P22" s="13">
        <v>180</v>
      </c>
      <c r="Q22" s="13"/>
      <c r="R22" s="13">
        <v>3</v>
      </c>
      <c r="S22" s="20" t="b">
        <v>1</v>
      </c>
      <c r="T22" s="13" t="s">
        <v>186</v>
      </c>
      <c r="U22" s="13" t="s">
        <v>192</v>
      </c>
      <c r="V22" s="13"/>
      <c r="W22" s="19">
        <f t="shared" si="2"/>
        <v>0</v>
      </c>
      <c r="X22" s="20" t="b">
        <v>1</v>
      </c>
      <c r="Y22" s="13" t="s">
        <v>210</v>
      </c>
      <c r="Z22" s="13" t="s">
        <v>13</v>
      </c>
      <c r="AA22" s="20">
        <f>IFERROR(INDEX(Description!$I$2:$I$7,MATCH(Utenti!Z22,Description!$H$2:$H$7,0)),"")</f>
        <v>0</v>
      </c>
      <c r="AB22" s="20" t="b">
        <v>1</v>
      </c>
      <c r="AC22" s="24">
        <v>0</v>
      </c>
      <c r="AD22" s="24">
        <v>0</v>
      </c>
      <c r="AE22" s="24">
        <v>0</v>
      </c>
      <c r="AF22" s="13">
        <v>1</v>
      </c>
      <c r="AG22" s="13">
        <f t="shared" ref="AG22:AG24" si="9">AF22+2</f>
        <v>3</v>
      </c>
      <c r="AH22" s="13">
        <v>1</v>
      </c>
      <c r="AI22" s="13" t="s">
        <v>188</v>
      </c>
      <c r="AJ22" s="13" t="s">
        <v>189</v>
      </c>
      <c r="AK22" s="13" t="s">
        <v>190</v>
      </c>
    </row>
    <row r="23" spans="1:37" x14ac:dyDescent="0.4">
      <c r="A23" s="19" cm="1">
        <f t="array" aca="1" ref="A23" ca="1">IFERROR(INDIRECT(ADDRESS(ROW()-1,COLUMN()))+1,1)</f>
        <v>22</v>
      </c>
      <c r="B23" s="20"/>
      <c r="C23" s="11" t="s">
        <v>211</v>
      </c>
      <c r="D23" s="13"/>
      <c r="E23" s="13"/>
      <c r="F23" s="20" t="str">
        <f t="array" ref="F23">_xlfn.IFS(AND(G23,H23),"prosumer",G23,"consumer",H23,"producer")</f>
        <v>prosumer</v>
      </c>
      <c r="G23" s="20" t="b">
        <f t="shared" si="7"/>
        <v>1</v>
      </c>
      <c r="H23" s="20" t="b">
        <f t="shared" si="1"/>
        <v>1</v>
      </c>
      <c r="I23" s="13" t="s">
        <v>35</v>
      </c>
      <c r="J23" s="13" t="s">
        <v>40</v>
      </c>
      <c r="K23" s="13" t="s">
        <v>22</v>
      </c>
      <c r="L23" s="13" t="s">
        <v>31</v>
      </c>
      <c r="M23" s="22" t="s">
        <v>77</v>
      </c>
      <c r="N23" s="13">
        <v>20</v>
      </c>
      <c r="O23" s="13">
        <v>40</v>
      </c>
      <c r="P23" s="13">
        <v>180</v>
      </c>
      <c r="Q23" s="13"/>
      <c r="R23" s="13">
        <v>6</v>
      </c>
      <c r="S23" s="20" t="b">
        <v>1</v>
      </c>
      <c r="T23" s="13" t="s">
        <v>186</v>
      </c>
      <c r="U23" s="13" t="s">
        <v>192</v>
      </c>
      <c r="V23" s="13"/>
      <c r="W23" s="19">
        <f t="shared" si="2"/>
        <v>0</v>
      </c>
      <c r="X23" s="20" t="b">
        <v>1</v>
      </c>
      <c r="Y23" s="13" t="s">
        <v>212</v>
      </c>
      <c r="Z23" s="13" t="s">
        <v>13</v>
      </c>
      <c r="AA23" s="20">
        <f>IFERROR(INDEX(Description!$I$2:$I$7,MATCH(Utenti!Z23,Description!$H$2:$H$7,0)),"")</f>
        <v>0</v>
      </c>
      <c r="AB23" s="20" t="b">
        <v>1</v>
      </c>
      <c r="AC23" s="24">
        <v>0</v>
      </c>
      <c r="AD23" s="24">
        <v>0</v>
      </c>
      <c r="AE23" s="24">
        <v>0</v>
      </c>
      <c r="AF23" s="13">
        <v>1</v>
      </c>
      <c r="AG23" s="13">
        <f t="shared" si="9"/>
        <v>3</v>
      </c>
      <c r="AH23" s="13">
        <v>1</v>
      </c>
      <c r="AI23" s="13" t="s">
        <v>188</v>
      </c>
      <c r="AJ23" s="13" t="s">
        <v>189</v>
      </c>
      <c r="AK23" s="13" t="s">
        <v>190</v>
      </c>
    </row>
    <row r="24" spans="1:37" x14ac:dyDescent="0.4">
      <c r="A24" s="19" cm="1">
        <f t="array" aca="1" ref="A24" ca="1">IFERROR(INDIRECT(ADDRESS(ROW()-1,COLUMN()))+1,1)</f>
        <v>23</v>
      </c>
      <c r="B24" s="20"/>
      <c r="C24" s="11" t="s">
        <v>213</v>
      </c>
      <c r="D24" s="13"/>
      <c r="E24" s="13"/>
      <c r="F24" s="20" t="str">
        <f t="array" ref="F24">_xlfn.IFS(AND(G24,H24),"prosumer",G24,"consumer",H24,"producer")</f>
        <v>prosumer</v>
      </c>
      <c r="G24" s="20" t="b">
        <f t="shared" si="7"/>
        <v>1</v>
      </c>
      <c r="H24" s="20" t="b">
        <f t="shared" si="1"/>
        <v>1</v>
      </c>
      <c r="I24" s="13" t="s">
        <v>35</v>
      </c>
      <c r="J24" s="13" t="s">
        <v>40</v>
      </c>
      <c r="K24" s="13" t="s">
        <v>22</v>
      </c>
      <c r="L24" s="13" t="s">
        <v>31</v>
      </c>
      <c r="M24" s="22" t="s">
        <v>74</v>
      </c>
      <c r="N24" s="13">
        <v>40</v>
      </c>
      <c r="O24" s="13">
        <v>40</v>
      </c>
      <c r="P24" s="13">
        <v>180</v>
      </c>
      <c r="Q24" s="13"/>
      <c r="R24" s="13">
        <v>12</v>
      </c>
      <c r="S24" s="20" t="b">
        <v>1</v>
      </c>
      <c r="T24" s="13" t="s">
        <v>191</v>
      </c>
      <c r="U24" s="13" t="s">
        <v>192</v>
      </c>
      <c r="V24" s="13"/>
      <c r="W24" s="19">
        <f>IF(AND(H24=FALSE,G24=FALSE),1,0) + IF(AND(NOT(B24),D24&gt;0),1,0)</f>
        <v>0</v>
      </c>
      <c r="X24" s="20" t="b">
        <v>1</v>
      </c>
      <c r="Y24" s="13" t="s">
        <v>214</v>
      </c>
      <c r="Z24" s="13" t="s">
        <v>13</v>
      </c>
      <c r="AA24" s="20">
        <f>IFERROR(INDEX(Description!$I$2:$I$7,MATCH(Utenti!Z24,Description!$H$2:$H$7,0)),"")</f>
        <v>0</v>
      </c>
      <c r="AB24" s="20" t="b">
        <v>1</v>
      </c>
      <c r="AC24" s="24">
        <v>0</v>
      </c>
      <c r="AD24" s="24">
        <v>0.4</v>
      </c>
      <c r="AE24" s="24">
        <v>0</v>
      </c>
      <c r="AF24" s="13">
        <v>1</v>
      </c>
      <c r="AG24" s="13">
        <f t="shared" si="9"/>
        <v>3</v>
      </c>
      <c r="AH24" s="13">
        <v>1</v>
      </c>
      <c r="AI24" s="13" t="s">
        <v>188</v>
      </c>
      <c r="AJ24" s="13" t="s">
        <v>189</v>
      </c>
      <c r="AK24" s="13" t="s">
        <v>190</v>
      </c>
    </row>
    <row r="25" spans="1:37" x14ac:dyDescent="0.4">
      <c r="A25" s="8"/>
    </row>
    <row r="61" spans="4:30" x14ac:dyDescent="0.4">
      <c r="D61" s="1">
        <v>1</v>
      </c>
      <c r="AD61" s="1">
        <v>0</v>
      </c>
    </row>
    <row r="69" spans="30:30" x14ac:dyDescent="0.4">
      <c r="AD69" s="1">
        <v>0</v>
      </c>
    </row>
    <row r="70" spans="30:30" x14ac:dyDescent="0.4">
      <c r="AD70" s="1">
        <v>0</v>
      </c>
    </row>
  </sheetData>
  <autoFilter ref="A1:AK18" xr:uid="{00000000-0009-0000-0000-000001000000}"/>
  <conditionalFormatting sqref="B2:B24">
    <cfRule type="containsText" dxfId="12" priority="1" operator="containsText" text="False">
      <formula>NOT(ISERROR(SEARCH("False",B2)))</formula>
    </cfRule>
    <cfRule type="containsText" dxfId="11" priority="2" operator="containsText" text="True">
      <formula>NOT(ISERROR(SEARCH("True",B2)))</formula>
    </cfRule>
  </conditionalFormatting>
  <conditionalFormatting sqref="F2:F24">
    <cfRule type="cellIs" dxfId="10" priority="15" operator="equal">
      <formula>"prosumer"</formula>
    </cfRule>
    <cfRule type="cellIs" dxfId="9" priority="16" operator="equal">
      <formula>"consumer"</formula>
    </cfRule>
    <cfRule type="cellIs" dxfId="8" priority="17" operator="equal">
      <formula>"producer"</formula>
    </cfRule>
  </conditionalFormatting>
  <conditionalFormatting sqref="G2:H24">
    <cfRule type="containsText" dxfId="7" priority="11" operator="containsText" text="False">
      <formula>NOT(ISERROR(SEARCH("False",G2)))</formula>
    </cfRule>
    <cfRule type="containsText" dxfId="6" priority="12" operator="containsText" text="True">
      <formula>NOT(ISERROR(SEARCH("True",G2)))</formula>
    </cfRule>
  </conditionalFormatting>
  <conditionalFormatting sqref="S2:S24">
    <cfRule type="containsText" dxfId="5" priority="7" operator="containsText" text="False">
      <formula>NOT(ISERROR(SEARCH("False",S2)))</formula>
    </cfRule>
    <cfRule type="containsText" dxfId="4" priority="8" operator="containsText" text="True">
      <formula>NOT(ISERROR(SEARCH("True",S2)))</formula>
    </cfRule>
  </conditionalFormatting>
  <conditionalFormatting sqref="X2:X24">
    <cfRule type="containsText" dxfId="3" priority="33" operator="containsText" text="False">
      <formula>NOT(ISERROR(SEARCH("False",X2)))</formula>
    </cfRule>
    <cfRule type="containsText" dxfId="2" priority="34" operator="containsText" text="True">
      <formula>NOT(ISERROR(SEARCH("True",X2)))</formula>
    </cfRule>
  </conditionalFormatting>
  <conditionalFormatting sqref="AA2:AB24">
    <cfRule type="containsText" dxfId="1" priority="3" operator="containsText" text="False">
      <formula>NOT(ISERROR(SEARCH("False",AA2)))</formula>
    </cfRule>
    <cfRule type="containsText" dxfId="0" priority="4" operator="containsText" text="True">
      <formula>NOT(ISERROR(SEARCH("True",AA2)))</formula>
    </cfRule>
  </conditionalFormatting>
  <dataValidations count="5">
    <dataValidation type="list" allowBlank="1" showInputMessage="1" showErrorMessage="1" sqref="S2:S24" xr:uid="{00F2005C-00A2-4269-A602-00EB00390009}">
      <formula1>"TRUE,FALSE"</formula1>
    </dataValidation>
    <dataValidation type="list" allowBlank="1" showInputMessage="1" showErrorMessage="1" sqref="T2:T24" xr:uid="{007400B2-004B-406E-92C1-00B200750013}">
      <formula1>"BT,MT"</formula1>
    </dataValidation>
    <dataValidation type="decimal" operator="lessThanOrEqual" allowBlank="1" showInputMessage="1" showErrorMessage="1" errorTitle="ERROR" error="plant installed capacity cannot exceed 1MW" sqref="N2:Q24" xr:uid="{009D00BE-00BF-4812-B272-005500030077}">
      <formula1>1000</formula1>
    </dataValidation>
    <dataValidation type="list" allowBlank="1" showInputMessage="1" showErrorMessage="1" sqref="U2:U24" xr:uid="{003300BB-0014-4DCB-97C2-006E0030009D}">
      <formula1>"roof,ground"</formula1>
    </dataValidation>
    <dataValidation type="custom" allowBlank="1" showInputMessage="1" showErrorMessage="1" errorTitle="Grants + Debt exceeding 100%" error="Grants + Debt exceeding 100%_x000a__x000a_grant_private_% + grant_pnrr_% + debt_% + equity_% must be equal to 100%_x000a__x000a_Reduce the grants or the debt" sqref="AC2:AE24" xr:uid="{0091000D-0053-4D18-9DB2-007E00FC00B0}">
      <formula1>$AC2 + $AD2 + $AE2&lt;=1</formula1>
    </dataValidation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00000000-0002-0000-0100-000000000000}">
          <x14:formula1>
            <xm:f>Description!$D$2:$D$6</xm:f>
          </x14:formula1>
          <xm:sqref>I2:I24</xm:sqref>
        </x14:dataValidation>
        <x14:dataValidation type="list" allowBlank="1" showInputMessage="1" showErrorMessage="1" xr:uid="{00000000-0002-0000-0100-000001000000}">
          <x14:formula1>
            <xm:f>Description!$D$2:$D$17</xm:f>
          </x14:formula1>
          <xm:sqref>I19:I24</xm:sqref>
        </x14:dataValidation>
        <x14:dataValidation type="list" allowBlank="1" showInputMessage="1" showErrorMessage="1" xr:uid="{00000000-0002-0000-0100-000002000000}">
          <x14:formula1>
            <xm:f>Description!$A$2:$A$6</xm:f>
          </x14:formula1>
          <xm:sqref>J2:J24</xm:sqref>
        </x14:dataValidation>
        <x14:dataValidation type="list" allowBlank="1" showInputMessage="1" showErrorMessage="1" xr:uid="{00000000-0002-0000-0100-000003000000}">
          <x14:formula1>
            <xm:f>Description!$M$2:$M$4</xm:f>
          </x14:formula1>
          <xm:sqref>L2:L24</xm:sqref>
        </x14:dataValidation>
        <x14:dataValidation type="list" allowBlank="1" showInputMessage="1" showErrorMessage="1" xr:uid="{00000000-0002-0000-0100-000004000000}">
          <x14:formula1>
            <xm:f>Description!$F$9:$F$12</xm:f>
          </x14:formula1>
          <xm:sqref>L2:L24</xm:sqref>
        </x14:dataValidation>
        <x14:dataValidation type="list" allowBlank="1" showInputMessage="1" showErrorMessage="1" xr:uid="{00000000-0002-0000-0100-000005000000}">
          <x14:formula1>
            <xm:f>Description!$H$2:$H$9</xm:f>
          </x14:formula1>
          <xm:sqref>Z2:Z24</xm:sqref>
        </x14:dataValidation>
        <x14:dataValidation type="list" allowBlank="1" showInputMessage="1" showErrorMessage="1" xr:uid="{00000000-0002-0000-0100-000006000000}">
          <x14:formula1>
            <xm:f>Description!$K$2:$K$5</xm:f>
          </x14:formula1>
          <xm:sqref>K2:K24</xm:sqref>
        </x14:dataValidation>
        <x14:dataValidation type="list" allowBlank="1" showInputMessage="1" showErrorMessage="1" xr:uid="{00000000-0002-0000-0100-000007000000}">
          <x14:formula1>
            <xm:f>Description!$Q$2:$Q$28</xm:f>
          </x14:formula1>
          <xm:sqref>M2:M24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Description</vt:lpstr>
      <vt:lpstr>Utenti</vt:lpstr>
    </vt:vector>
  </TitlesOfParts>
  <Company>RSE S.p.A.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Aleotti Federico (RSE)</dc:creator>
  <cp:lastModifiedBy>Andrea Fiorencis</cp:lastModifiedBy>
  <cp:revision>2</cp:revision>
  <dcterms:created xsi:type="dcterms:W3CDTF">2023-07-28T14:07:31Z</dcterms:created>
  <dcterms:modified xsi:type="dcterms:W3CDTF">2025-06-16T10:17:28Z</dcterms:modified>
</cp:coreProperties>
</file>