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00F9285A-616B-47FC-B21D-5426B5C35896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7" i="2" l="1"/>
  <c r="C4" i="2"/>
  <c r="C3" i="2"/>
  <c r="AG24" i="2"/>
  <c r="AA24" i="2"/>
  <c r="H24" i="2"/>
  <c r="F24" i="2" s="1" a="1"/>
  <c r="F24" i="2" s="1"/>
  <c r="G24" i="2"/>
  <c r="AG23" i="2"/>
  <c r="AA23" i="2"/>
  <c r="H23" i="2"/>
  <c r="F23" i="2" s="1" a="1"/>
  <c r="F23" i="2" s="1"/>
  <c r="G23" i="2"/>
  <c r="AG22" i="2"/>
  <c r="AA22" i="2"/>
  <c r="H22" i="2"/>
  <c r="G22" i="2"/>
  <c r="AA21" i="2"/>
  <c r="H21" i="2"/>
  <c r="G21" i="2"/>
  <c r="F21" i="2" s="1" a="1"/>
  <c r="F21" i="2" s="1"/>
  <c r="AG20" i="2"/>
  <c r="AA20" i="2"/>
  <c r="H20" i="2"/>
  <c r="G20" i="2"/>
  <c r="F20" i="2" s="1" a="1"/>
  <c r="F20" i="2" s="1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G13" i="2"/>
  <c r="F13" i="2" a="1"/>
  <c r="F13" i="2"/>
  <c r="AA12" i="2"/>
  <c r="Y12" i="2"/>
  <c r="H12" i="2"/>
  <c r="G12" i="2"/>
  <c r="AA11" i="2"/>
  <c r="Y11" i="2"/>
  <c r="H11" i="2"/>
  <c r="F11" i="2" s="1" a="1"/>
  <c r="F11" i="2" s="1"/>
  <c r="G11" i="2"/>
  <c r="AG10" i="2"/>
  <c r="AH10" i="2" s="1"/>
  <c r="AA10" i="2"/>
  <c r="Y10" i="2"/>
  <c r="H10" i="2"/>
  <c r="G10" i="2"/>
  <c r="AA9" i="2"/>
  <c r="Y9" i="2"/>
  <c r="H9" i="2"/>
  <c r="F9" i="2" s="1" a="1"/>
  <c r="F9" i="2" s="1"/>
  <c r="G9" i="2"/>
  <c r="AG8" i="2"/>
  <c r="AH8" i="2" s="1"/>
  <c r="AA8" i="2"/>
  <c r="Y8" i="2"/>
  <c r="H8" i="2"/>
  <c r="G8" i="2"/>
  <c r="F8" i="2" a="1"/>
  <c r="F8" i="2" s="1"/>
  <c r="AA7" i="2"/>
  <c r="H7" i="2"/>
  <c r="G7" i="2"/>
  <c r="F7" i="2" a="1"/>
  <c r="F7" i="2" s="1"/>
  <c r="AG6" i="2"/>
  <c r="AH6" i="2" s="1"/>
  <c r="AA6" i="2"/>
  <c r="H6" i="2"/>
  <c r="G6" i="2"/>
  <c r="AA5" i="2"/>
  <c r="H5" i="2"/>
  <c r="G5" i="2"/>
  <c r="F5" i="2" a="1"/>
  <c r="F5" i="2" s="1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4" i="2" l="1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<sst xmlns="http://schemas.openxmlformats.org/spreadsheetml/2006/main" count="469" uniqueCount="227">
  <si>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</si>
  <si>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</si>
  <si>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</si>
  <si>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</si>
  <si>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</si>
  <si>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</si>
  <si>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</si>
  <si>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</si>
  <si>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</si>
  <si>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</si>
  <si>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</si>
  <si>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</si>
  <si>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</si>
  <si>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</si>
  <si>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</si>
  <si>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</si>
  <si>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</si>
  <si>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</si>
  <si>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</si>
  <si>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</si>
  <si>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</si>
  <si>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</si>
  <si>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</si>
  <si>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</si>
  <si>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</si>
  <si>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</si>
  <si>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</si>
  <si>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</si>
  <si>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</si>
  <si>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</si>
  <si>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</si>
  <si>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</si>
  <si>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</si>
  <si>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</si>
  <si>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</si>
  <si>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</si>
  <si>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</si>
  <si>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</si>
  <si>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</si>
  <si>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</si>
  <si>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</si>
  <si>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</si>
  <si>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</si>
  <si>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</si>
  <si>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</si>
  <si>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</si>
  <si>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</si>
  <si>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</si>
  <si>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</si>
  <si>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</si>
  <si>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</si>
  <si>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</si>
  <si>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</si>
  <si>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</si>
  <si>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</si>
  <si>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</si>
  <si>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</si>
  <si>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</si>
  <si>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</si>
  <si>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</si>
  <si>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</si>
  <si>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</si>
  <si>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</si>
  <si>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</si>
  <si>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</si>
  <si>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</si>
  <si>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</si>
  <si>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</si>
  <si>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</si>
  <si>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</si>
  <si>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</si>
  <si>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</si>
  <si>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</si>
  <si>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</si>
  <si>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</si>
  <si>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</si>
  <si>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</si>
  <si>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</si>
  <si>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</si>
  <si>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</si>
  <si>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</si>
  <si>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</si>
  <si>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</si>
  <si>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</si>
  <si>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</si>
  <si>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</si>
  <si>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</si>
  <si>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</si>
  <si>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</si>
  <si>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</si>
  <si>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</si>
  <si>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</si>
  <si>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</si>
  <si>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</si>
  <si>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</si>
  <si>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</si>
  <si>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</si>
  <si>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</si>
  <si>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</si>
  <si>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</si>
  <si>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</si>
  <si>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</si>
  <si>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</si>
  <si>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</si>
  <si>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</si>
  <si>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</si>
  <si>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</si>
  <si>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</si>
  <si>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</si>
  <si>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</si>
  <si>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</si>
  <si>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</si>
  <si>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</si>
  <si>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</si>
  <si>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</si>
  <si>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</si>
  <si>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</si>
  <si>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</si>
  <si>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</si>
  <si>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</si>
  <si>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</si>
  <si>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</si>
  <si>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</si>
  <si>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</si>
  <si>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</si>
  <si>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</si>
  <si>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</si>
  <si>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</si>
  <si>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</si>
  <si>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</si>
  <si>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</si>
  <si>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</si>
  <si>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</si>
  <si>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</si>
  <si>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</si>
  <si>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</si>
  <si>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</si>
  <si>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</si>
  <si>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</si>
  <si>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</si>
  <si>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</si>
  <si>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</si>
  <si>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</si>
  <si>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</si>
  <si>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</si>
  <si>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</si>
  <si>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</si>
  <si>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</si>
  <si>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</si>
  <si>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</si>
  <si>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</si>
  <si>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</si>
  <si>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</si>
  <si>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</si>
  <si>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</si>
  <si>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</si>
  <si>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</si>
  <si>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</si>
  <si>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</si>
  <si>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</si>
  <si>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</si>
  <si>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</si>
  <si>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</si>
  <si>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</si>
  <si>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</si>
  <si>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</si>
  <si>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</si>
  <si>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</si>
  <si>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</si>
  <si>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</si>
  <si>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</si>
  <si>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</si>
  <si>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</si>
  <si>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</si>
  <si>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</si>
  <si>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</si>
  <si>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</si>
  <si>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</si>
  <si>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</si>
  <si>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</si>
  <si>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</si>
  <si>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</si>
  <si>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</si>
  <si>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</si>
  <si>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</si>
  <si>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</si>
  <si>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</si>
  <si>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</si>
  <si>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</si>
  <si>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</si>
  <si>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</si>
  <si>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</si>
  <si>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</si>
  <si>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household_medium</t>
  </si>
  <si>
    <t>household_medium_prosumer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</si>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</sst>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20" x14ac:knownFonts="1">
    <font>
      <sz val="11"/>
      <color theme="1"/>
      <name val="Calibri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b/>
      <sz val="11"/>
      <color theme="1"/>
      <name val="Calibri"/>
      <scheme val="minor"/>
    </font>
    <font>
      <b/>
      <sz val="11"/>
      <name val="Calibri"/>
      <scheme val="minor"/>
    </font>
    <font>
      <sz val="11"/>
      <color rgb="FF7030A0"/>
      <name val="Calibri"/>
      <scheme val="minor"/>
    </font>
    <font>
      <sz val="11"/>
      <color rgb="FF0070C0"/>
      <name val="Calibri"/>
      <scheme val="minor"/>
    </font>
    <font>
      <sz val="11"/>
      <color theme="4"/>
      <name val="Calibri"/>
      <scheme val="minor"/>
    </font>
    <font>
      <sz val="11"/>
      <color theme="5"/>
      <name val="Calibri"/>
      <scheme val="minor"/>
    </font>
    <font>
      <sz val="11"/>
      <color rgb="FF00B050"/>
      <name val="Calibri"/>
      <scheme val="minor"/>
    </font>
    <font>
      <u/>
      <sz val="11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M1" zoomScale="90" workbookViewId="0">
      <pane ySplit="1" topLeftCell="A2" activePane="bottomLeft" state="frozen"/>
      <selection activeCell="B14" sqref="B14"/>
      <selection pane="bottomLeft" activeCell="B6" sqref="B6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8" t="s">
        <v>148</v>
      </c>
      <c r="B1" s="9" t="s">
        <v>149</v>
      </c>
      <c r="C1" s="10" t="s">
        <v>150</v>
      </c>
      <c r="D1" s="10" t="s">
        <v>151</v>
      </c>
      <c r="E1" s="10" t="s">
        <v>152</v>
      </c>
      <c r="F1" s="8" t="s">
        <v>153</v>
      </c>
      <c r="G1" s="8" t="s">
        <v>154</v>
      </c>
      <c r="H1" s="8" t="s">
        <v>155</v>
      </c>
      <c r="I1" s="10" t="s">
        <v>156</v>
      </c>
      <c r="J1" s="10" t="s">
        <v>157</v>
      </c>
      <c r="K1" s="10" t="s">
        <v>158</v>
      </c>
      <c r="L1" s="10" t="s">
        <v>159</v>
      </c>
      <c r="M1" s="10" t="s">
        <v>160</v>
      </c>
      <c r="N1" s="10" t="s">
        <v>161</v>
      </c>
      <c r="O1" s="10" t="s">
        <v>162</v>
      </c>
      <c r="P1" s="10" t="s">
        <v>163</v>
      </c>
      <c r="Q1" s="11" t="s">
        <v>164</v>
      </c>
      <c r="R1" s="10" t="s">
        <v>165</v>
      </c>
      <c r="S1" s="10" t="s">
        <v>166</v>
      </c>
      <c r="T1" s="10" t="s">
        <v>167</v>
      </c>
      <c r="U1" s="10" t="s">
        <v>168</v>
      </c>
      <c r="V1" s="10" t="s">
        <v>169</v>
      </c>
      <c r="W1" s="8" t="s">
        <v>170</v>
      </c>
      <c r="X1" s="12" t="s">
        <v>171</v>
      </c>
      <c r="Y1" s="10" t="s">
        <v>172</v>
      </c>
      <c r="Z1" s="10" t="s">
        <v>173</v>
      </c>
      <c r="AA1" s="8" t="s">
        <v>5</v>
      </c>
      <c r="AB1" s="10" t="s">
        <v>174</v>
      </c>
      <c r="AC1" s="10" t="s">
        <v>175</v>
      </c>
      <c r="AD1" s="10" t="s">
        <v>176</v>
      </c>
      <c r="AE1" s="10" t="s">
        <v>177</v>
      </c>
      <c r="AF1" s="10" t="s">
        <v>178</v>
      </c>
      <c r="AG1" s="10" t="s">
        <v>179</v>
      </c>
      <c r="AH1" s="10" t="s">
        <v>180</v>
      </c>
      <c r="AI1" s="10" t="s">
        <v>181</v>
      </c>
      <c r="AJ1" s="10" t="s">
        <v>182</v>
      </c>
      <c r="AK1" s="10" t="s">
        <v>183</v>
      </c>
    </row>
    <row r="2" spans="1:37" x14ac:dyDescent="0.4">
      <c r="A2" s="13">
        <f t="array" aca="1" ref="A2" ca="1">IFERROR(INDIRECT(ADDRESS(ROW()-1,COLUMN()))+1,1)</f>
        <v>1</v>
      </c>
      <c r="B2" s="3" t="b">
        <v>1</v>
      </c>
      <c r="C2" s="14" t="str">
        <f>"municipal_office"</f>
        <v>municipal_office</v>
      </c>
      <c r="D2" s="15">
        <v>1</v>
      </c>
      <c r="E2" s="15" t="s">
        <v>184</v>
      </c>
      <c r="F2" s="3" t="str">
        <f t="array" ref="F2">_xlfn.IFS(AND(G2,H2),"prosumer",G2,"consumer",H2,"producer")</f>
        <v>consumer</v>
      </c>
      <c r="G2" s="3" t="b">
        <f t="shared" ref="G2:G11" si="0">IF(M2&lt;&gt;"",TRUE,FALSE)</f>
        <v>1</v>
      </c>
      <c r="H2" s="3" t="b">
        <f t="shared" ref="H2:H24" si="1">IF(SUM(N2:R2)&gt;0,TRUE,FALSE)</f>
        <v>0</v>
      </c>
      <c r="I2" s="15" t="s">
        <v>19</v>
      </c>
      <c r="J2" s="15" t="s">
        <v>26</v>
      </c>
      <c r="K2" s="15" t="s">
        <v>37</v>
      </c>
      <c r="L2" s="16" t="s">
        <v>31</v>
      </c>
      <c r="M2" s="16" t="s">
        <v>44</v>
      </c>
      <c r="N2" s="15"/>
      <c r="O2" s="15"/>
      <c r="P2" s="15"/>
      <c r="Q2" s="15"/>
      <c r="R2" s="15"/>
      <c r="S2" s="22" t="s">
        <v>185</v>
      </c>
      <c r="T2" s="15" t="s">
        <v>186</v>
      </c>
      <c r="U2" s="15"/>
      <c r="V2" s="15"/>
      <c r="W2" s="13">
        <f t="shared" ref="W2:W23" si="2">IF(AND(H2=FALSE,G2=FALSE),1,0) + IF(AND(NOT(B2),D2&gt;0),1,0)</f>
        <v>0</v>
      </c>
      <c r="X2" s="3" t="b">
        <v>1</v>
      </c>
      <c r="Y2" s="17" t="s">
        <v>223</v>
      </c>
      <c r="Z2" s="15" t="s">
        <v>13</v>
      </c>
      <c r="AA2" s="3">
        <f>IFERROR(INDEX(Description!$I$2:$I$7,MATCH(Utenti!Z2,Description!$H$2:$H$7,0)),"")</f>
        <v>0</v>
      </c>
      <c r="AB2" s="3"/>
      <c r="AC2" s="18">
        <v>0</v>
      </c>
      <c r="AD2" s="18">
        <v>0</v>
      </c>
      <c r="AE2" s="18">
        <v>0</v>
      </c>
      <c r="AF2" s="15">
        <v>1</v>
      </c>
      <c r="AG2" s="15">
        <v>4</v>
      </c>
      <c r="AH2" s="15">
        <v>1</v>
      </c>
      <c r="AI2" s="15" t="s">
        <v>188</v>
      </c>
      <c r="AJ2" s="15" t="s">
        <v>189</v>
      </c>
      <c r="AK2" s="15" t="s">
        <v>190</v>
      </c>
    </row>
    <row r="3" spans="1:37" x14ac:dyDescent="0.4">
      <c r="A3" s="13" cm="1">
        <f t="array" aca="1" ref="A3" ca="1">IFERROR(INDIRECT(ADDRESS(ROW()-1,COLUMN()))+1,1)</f>
        <v>2</v>
      </c>
      <c r="B3" s="3" t="b">
        <v>1</v>
      </c>
      <c r="C3" s="19" t="str">
        <f>"public_library"</f>
        <v>public_library</v>
      </c>
      <c r="D3" s="15">
        <v>1</v>
      </c>
      <c r="E3" s="15" t="s">
        <v>184</v>
      </c>
      <c r="F3" s="3" t="str">
        <f t="array" ref="F3">_xlfn.IFS(AND(G3,H3),"prosumer",G3,"consumer",H3,"producer")</f>
        <v>consumer</v>
      </c>
      <c r="G3" s="3" t="b">
        <f t="shared" si="0"/>
        <v>1</v>
      </c>
      <c r="H3" s="3" t="b">
        <f t="shared" si="1"/>
        <v>0</v>
      </c>
      <c r="I3" s="15" t="s">
        <v>19</v>
      </c>
      <c r="J3" s="15" t="s">
        <v>26</v>
      </c>
      <c r="K3" s="15" t="s">
        <v>37</v>
      </c>
      <c r="L3" s="15" t="s">
        <v>31</v>
      </c>
      <c r="M3" s="16" t="s">
        <v>50</v>
      </c>
      <c r="N3" s="15"/>
      <c r="O3" s="15"/>
      <c r="P3" s="15"/>
      <c r="Q3" s="15"/>
      <c r="R3" s="15"/>
      <c r="S3" s="3" t="b">
        <v>1</v>
      </c>
      <c r="T3" s="15" t="s">
        <v>191</v>
      </c>
      <c r="U3" s="15"/>
      <c r="V3" s="15"/>
      <c r="W3" s="13">
        <f t="shared" si="2"/>
        <v>0</v>
      </c>
      <c r="X3" s="3" t="b">
        <v>1</v>
      </c>
      <c r="Y3" s="15" t="s">
        <v>222</v>
      </c>
      <c r="Z3" s="15" t="s">
        <v>13</v>
      </c>
      <c r="AA3" s="3">
        <f>IFERROR(INDEX(Description!$I$2:$I$7,MATCH(Utenti!Z3,Description!$H$2:$H$7,0)),"")</f>
        <v>0</v>
      </c>
      <c r="AB3" s="3"/>
      <c r="AC3" s="18">
        <v>0</v>
      </c>
      <c r="AD3" s="18">
        <v>0</v>
      </c>
      <c r="AE3" s="18">
        <v>0.5</v>
      </c>
      <c r="AF3" s="15">
        <v>1</v>
      </c>
      <c r="AG3" s="15">
        <f>AF3+6</f>
        <v>7</v>
      </c>
      <c r="AH3" s="15">
        <f t="shared" ref="AH3:AH8" si="3">AG3</f>
        <v>7</v>
      </c>
      <c r="AI3" s="15" t="s">
        <v>188</v>
      </c>
      <c r="AJ3" s="15" t="s">
        <v>189</v>
      </c>
      <c r="AK3" s="15" t="s">
        <v>190</v>
      </c>
    </row>
    <row r="4" spans="1:37" x14ac:dyDescent="0.4">
      <c r="A4" s="13" cm="1">
        <f t="array" aca="1" ref="A4" ca="1">IFERROR(INDIRECT(ADDRESS(ROW()-1,COLUMN()))+1,1)</f>
        <v>3</v>
      </c>
      <c r="B4" s="3" t="b">
        <v>1</v>
      </c>
      <c r="C4" s="27" t="str">
        <f>"comune"</f>
        <v>comune</v>
      </c>
      <c r="D4" s="15">
        <v>4</v>
      </c>
      <c r="E4" s="15" t="s">
        <v>184</v>
      </c>
      <c r="F4" s="3" t="str">
        <f t="array" ref="F4">_xlfn.IFS(AND(G4,H4),"prosumer",G4,"consumer",H4,"producer")</f>
        <v>consumer</v>
      </c>
      <c r="G4" s="3" t="b">
        <f t="shared" si="0"/>
        <v>1</v>
      </c>
      <c r="H4" s="3" t="b">
        <f t="shared" si="1"/>
        <v>0</v>
      </c>
      <c r="I4" s="15" t="s">
        <v>19</v>
      </c>
      <c r="J4" s="15" t="s">
        <v>26</v>
      </c>
      <c r="K4" s="15" t="s">
        <v>37</v>
      </c>
      <c r="L4" s="15" t="s">
        <v>31</v>
      </c>
      <c r="M4" s="16" t="s">
        <v>84</v>
      </c>
      <c r="N4" s="15"/>
      <c r="O4" s="15"/>
      <c r="P4" s="15"/>
      <c r="Q4" s="15"/>
      <c r="R4" s="15"/>
      <c r="S4" s="3" t="b">
        <v>1</v>
      </c>
      <c r="T4" s="15" t="s">
        <v>191</v>
      </c>
      <c r="U4" s="15"/>
      <c r="V4" s="15"/>
      <c r="W4" s="13">
        <f t="shared" si="2"/>
        <v>0</v>
      </c>
      <c r="X4" s="3" t="b">
        <v>1</v>
      </c>
      <c r="Y4" s="15" t="s">
        <v>221</v>
      </c>
      <c r="Z4" s="15" t="s">
        <v>13</v>
      </c>
      <c r="AA4" s="3">
        <f>IFERROR(INDEX(Description!$I$2:$I$7,MATCH(Utenti!Z4,Description!$H$2:$H$7,0)),"")</f>
        <v>0</v>
      </c>
      <c r="AB4" s="3"/>
      <c r="AC4" s="18">
        <v>0</v>
      </c>
      <c r="AD4" s="18">
        <v>0</v>
      </c>
      <c r="AE4" s="18">
        <v>0</v>
      </c>
      <c r="AF4" s="15">
        <v>1</v>
      </c>
      <c r="AG4" s="15">
        <v>1</v>
      </c>
      <c r="AH4" s="15">
        <f t="shared" si="3"/>
        <v>1</v>
      </c>
      <c r="AI4" s="15" t="s">
        <v>188</v>
      </c>
      <c r="AJ4" s="15" t="s">
        <v>189</v>
      </c>
      <c r="AK4" s="15" t="s">
        <v>190</v>
      </c>
    </row>
    <row r="5" spans="1:37" x14ac:dyDescent="0.4">
      <c r="A5" s="13" cm="1">
        <f t="array" aca="1" ref="A5" ca="1">IFERROR(INDIRECT(ADDRESS(ROW()-1,COLUMN()))+1,1)</f>
        <v>4</v>
      </c>
      <c r="B5" s="3" t="b">
        <v>1</v>
      </c>
      <c r="C5" s="28" t="s">
        <v>220</v>
      </c>
      <c r="D5" s="28">
        <v>5</v>
      </c>
      <c r="E5" s="15"/>
      <c r="F5" s="3" t="str">
        <f t="array" ref="F5">_xlfn.IFS(AND(G5,H5),"prosumer",G5,"consumer",H5,"producer")</f>
        <v>consumer</v>
      </c>
      <c r="G5" s="3" t="b">
        <f t="shared" si="0"/>
        <v>1</v>
      </c>
      <c r="H5" s="3" t="b">
        <f t="shared" si="1"/>
        <v>0</v>
      </c>
      <c r="I5" s="15" t="s">
        <v>19</v>
      </c>
      <c r="J5" s="15" t="s">
        <v>26</v>
      </c>
      <c r="K5" s="15" t="s">
        <v>37</v>
      </c>
      <c r="L5" s="15" t="s">
        <v>31</v>
      </c>
      <c r="M5" s="16" t="s">
        <v>33</v>
      </c>
      <c r="N5" s="15"/>
      <c r="O5" s="15"/>
      <c r="P5" s="15"/>
      <c r="Q5" s="15"/>
      <c r="R5" s="15"/>
      <c r="S5" s="3" t="b">
        <v>1</v>
      </c>
      <c r="T5" s="15" t="s">
        <v>191</v>
      </c>
      <c r="U5" s="15"/>
      <c r="V5" s="15"/>
      <c r="W5" s="13">
        <f t="shared" si="2"/>
        <v>0</v>
      </c>
      <c r="X5" s="3" t="b">
        <v>1</v>
      </c>
      <c r="Y5" s="15" t="s">
        <v>224</v>
      </c>
      <c r="Z5" s="15" t="s">
        <v>13</v>
      </c>
      <c r="AA5" s="3">
        <f>IFERROR(INDEX(Description!$I$2:$I$7,MATCH(Utenti!Z5,Description!$H$2:$H$7,0)),"")</f>
        <v>0</v>
      </c>
      <c r="AB5" s="3"/>
      <c r="AC5" s="18">
        <v>0</v>
      </c>
      <c r="AD5" s="18">
        <v>0</v>
      </c>
      <c r="AE5" s="18">
        <v>0</v>
      </c>
      <c r="AF5" s="15">
        <v>1</v>
      </c>
      <c r="AG5" s="15">
        <v>1</v>
      </c>
      <c r="AH5" s="15">
        <v>1</v>
      </c>
      <c r="AI5" s="15" t="s">
        <v>188</v>
      </c>
      <c r="AJ5" s="15" t="s">
        <v>189</v>
      </c>
      <c r="AK5" s="15" t="s">
        <v>190</v>
      </c>
    </row>
    <row r="6" spans="1:37" x14ac:dyDescent="0.4">
      <c r="A6" s="13" cm="1">
        <f t="array" aca="1" ref="A6" ca="1">IFERROR(INDIRECT(ADDRESS(ROW()-1,COLUMN()))+1,1)</f>
        <v>5</v>
      </c>
      <c r="B6" s="3" t="b">
        <v>1</v>
      </c>
      <c r="C6" s="15" t="s">
        <v>225</v>
      </c>
      <c r="D6" s="15">
        <v>1</v>
      </c>
      <c r="E6" s="15"/>
      <c r="F6" s="3" t="str">
        <f t="array" ref="F6">_xlfn.IFS(AND(G6,H6),"prosumer",G6,"consumer",H6,"producer")</f>
        <v>consumer</v>
      </c>
      <c r="G6" s="3" t="b">
        <f t="shared" si="0"/>
        <v>1</v>
      </c>
      <c r="H6" s="3" t="b">
        <f t="shared" si="1"/>
        <v>0</v>
      </c>
      <c r="I6" s="15" t="s">
        <v>35</v>
      </c>
      <c r="J6" s="15" t="s">
        <v>26</v>
      </c>
      <c r="K6" s="15" t="s">
        <v>37</v>
      </c>
      <c r="L6" s="15" t="s">
        <v>31</v>
      </c>
      <c r="M6" s="16" t="s">
        <v>90</v>
      </c>
      <c r="N6" s="15"/>
      <c r="O6" s="15"/>
      <c r="P6" s="15"/>
      <c r="Q6" s="15"/>
      <c r="R6" s="15"/>
      <c r="S6" s="3" t="b">
        <v>1</v>
      </c>
      <c r="T6" s="15" t="s">
        <v>191</v>
      </c>
      <c r="U6" s="15"/>
      <c r="V6" s="15"/>
      <c r="W6" s="13">
        <f t="shared" si="2"/>
        <v>0</v>
      </c>
      <c r="X6" s="3" t="b">
        <v>1</v>
      </c>
      <c r="Y6" s="15" t="s">
        <v>226</v>
      </c>
      <c r="Z6" s="20" t="s">
        <v>13</v>
      </c>
      <c r="AA6" s="3">
        <f>IFERROR(INDEX(Description!$I$2:$I$7,MATCH(Utenti!Z6,Description!$H$2:$H$7,0)),"")</f>
        <v>0</v>
      </c>
      <c r="AB6" s="3"/>
      <c r="AC6" s="18">
        <v>0</v>
      </c>
      <c r="AD6" s="18">
        <v>0</v>
      </c>
      <c r="AE6" s="18">
        <v>0</v>
      </c>
      <c r="AF6" s="15">
        <v>1</v>
      </c>
      <c r="AG6" s="15">
        <f t="shared" ref="AG6:AG8" si="4">AF6+3</f>
        <v>4</v>
      </c>
      <c r="AH6" s="15">
        <f t="shared" si="3"/>
        <v>4</v>
      </c>
      <c r="AI6" s="15" t="s">
        <v>188</v>
      </c>
      <c r="AJ6" s="15" t="s">
        <v>189</v>
      </c>
      <c r="AK6" s="15" t="s">
        <v>190</v>
      </c>
    </row>
    <row r="7" spans="1:37" x14ac:dyDescent="0.4">
      <c r="A7" s="13" cm="1">
        <f t="array" aca="1" ref="A7" ca="1">IFERROR(INDIRECT(ADDRESS(ROW()-1,COLUMN()))+1,1)</f>
        <v>6</v>
      </c>
      <c r="B7" s="3"/>
      <c r="C7" s="15" t="s">
        <v>193</v>
      </c>
      <c r="D7" s="15"/>
      <c r="E7" s="15"/>
      <c r="F7" s="3" t="str">
        <f t="array" ref="F7">_xlfn.IFS(AND(G7,H7),"prosumer",G7,"consumer",H7,"producer")</f>
        <v>consumer</v>
      </c>
      <c r="G7" s="3" t="b">
        <f t="shared" si="0"/>
        <v>1</v>
      </c>
      <c r="H7" s="3" t="b">
        <f t="shared" si="1"/>
        <v>0</v>
      </c>
      <c r="I7" s="15" t="s">
        <v>11</v>
      </c>
      <c r="J7" s="15" t="s">
        <v>26</v>
      </c>
      <c r="K7" s="15" t="s">
        <v>14</v>
      </c>
      <c r="L7" s="15" t="s">
        <v>31</v>
      </c>
      <c r="M7" s="16" t="s">
        <v>33</v>
      </c>
      <c r="N7" s="15"/>
      <c r="O7" s="15"/>
      <c r="P7" s="15"/>
      <c r="Q7" s="15"/>
      <c r="R7" s="15"/>
      <c r="S7" s="3" t="b">
        <v>1</v>
      </c>
      <c r="T7" s="15" t="s">
        <v>186</v>
      </c>
      <c r="U7" s="15"/>
      <c r="V7" s="15"/>
      <c r="W7" s="13">
        <f t="shared" si="2"/>
        <v>0</v>
      </c>
      <c r="X7" s="3" t="b">
        <v>1</v>
      </c>
      <c r="Y7" s="15" t="str">
        <f t="shared" ref="Y5:Y13" si="5">C7</f>
        <v>household_medium</v>
      </c>
      <c r="Z7" s="15" t="s">
        <v>13</v>
      </c>
      <c r="AA7" s="3">
        <f>IFERROR(INDEX(Description!$I$2:$I$7,MATCH(Utenti!Z7,Description!$H$2:$H$7,0)),"")</f>
        <v>0</v>
      </c>
      <c r="AB7" s="3"/>
      <c r="AC7" s="18">
        <v>0</v>
      </c>
      <c r="AD7" s="18">
        <v>0</v>
      </c>
      <c r="AE7" s="18">
        <v>0</v>
      </c>
      <c r="AF7" s="15">
        <v>1</v>
      </c>
      <c r="AG7" s="15">
        <v>1</v>
      </c>
      <c r="AH7" s="15">
        <v>1</v>
      </c>
      <c r="AI7" s="15" t="s">
        <v>188</v>
      </c>
      <c r="AJ7" s="15" t="s">
        <v>189</v>
      </c>
      <c r="AK7" s="15" t="s">
        <v>190</v>
      </c>
    </row>
    <row r="8" spans="1:37" x14ac:dyDescent="0.4">
      <c r="A8" s="13" cm="1">
        <f t="array" aca="1" ref="A8" ca="1">IFERROR(INDIRECT(ADDRESS(ROW()-1,COLUMN()))+1,1)</f>
        <v>7</v>
      </c>
      <c r="B8" s="3"/>
      <c r="C8" s="15" t="s">
        <v>194</v>
      </c>
      <c r="D8" s="15">
        <v>1</v>
      </c>
      <c r="E8" s="15"/>
      <c r="F8" s="3" t="str">
        <f t="array" ref="F8">_xlfn.IFS(AND(G8,H8),"prosumer",G8,"consumer",H8,"producer")</f>
        <v>prosumer</v>
      </c>
      <c r="G8" s="3" t="b">
        <f t="shared" si="0"/>
        <v>1</v>
      </c>
      <c r="H8" s="3" t="b">
        <f t="shared" si="1"/>
        <v>1</v>
      </c>
      <c r="I8" s="15" t="s">
        <v>11</v>
      </c>
      <c r="J8" s="15" t="s">
        <v>26</v>
      </c>
      <c r="K8" s="15" t="s">
        <v>14</v>
      </c>
      <c r="L8" s="15" t="s">
        <v>31</v>
      </c>
      <c r="M8" s="16" t="s">
        <v>33</v>
      </c>
      <c r="N8" s="15">
        <v>6</v>
      </c>
      <c r="O8" s="15">
        <v>40</v>
      </c>
      <c r="P8" s="15">
        <v>180</v>
      </c>
      <c r="Q8" s="15"/>
      <c r="R8" s="15">
        <v>10</v>
      </c>
      <c r="S8" s="3" t="b">
        <v>1</v>
      </c>
      <c r="T8" s="15" t="s">
        <v>186</v>
      </c>
      <c r="U8" s="15" t="s">
        <v>192</v>
      </c>
      <c r="V8" s="15"/>
      <c r="W8" s="13">
        <f t="shared" si="2"/>
        <v>1</v>
      </c>
      <c r="X8" s="3" t="b">
        <v>1</v>
      </c>
      <c r="Y8" s="15" t="str">
        <f t="shared" si="5"/>
        <v>household_medium_prosumer</v>
      </c>
      <c r="Z8" s="15" t="s">
        <v>13</v>
      </c>
      <c r="AA8" s="3">
        <f>IFERROR(INDEX(Description!$I$2:$I$7,MATCH(Utenti!Z8,Description!$H$2:$H$7,0)),"")</f>
        <v>0</v>
      </c>
      <c r="AB8" s="3"/>
      <c r="AC8" s="18">
        <v>0</v>
      </c>
      <c r="AD8" s="18">
        <v>0</v>
      </c>
      <c r="AE8" s="18">
        <v>0</v>
      </c>
      <c r="AF8" s="15">
        <v>1</v>
      </c>
      <c r="AG8" s="15">
        <f t="shared" si="4"/>
        <v>4</v>
      </c>
      <c r="AH8" s="15">
        <f t="shared" si="3"/>
        <v>4</v>
      </c>
      <c r="AI8" s="15" t="s">
        <v>188</v>
      </c>
      <c r="AJ8" s="15" t="s">
        <v>189</v>
      </c>
      <c r="AK8" s="15" t="s">
        <v>190</v>
      </c>
    </row>
    <row r="9" spans="1:37" x14ac:dyDescent="0.4">
      <c r="A9" s="13" cm="1">
        <f t="array" aca="1" ref="A9" ca="1">IFERROR(INDIRECT(ADDRESS(ROW()-1,COLUMN()))+1,1)</f>
        <v>8</v>
      </c>
      <c r="B9" s="3"/>
      <c r="C9" s="15" t="s">
        <v>195</v>
      </c>
      <c r="D9" s="15">
        <v>5</v>
      </c>
      <c r="E9" s="15"/>
      <c r="F9" s="3" t="str">
        <f t="array" ref="F9">_xlfn.IFS(AND(G9,H9),"prosumer",G9,"consumer",H9,"producer")</f>
        <v>consumer</v>
      </c>
      <c r="G9" s="3" t="b">
        <f t="shared" si="0"/>
        <v>1</v>
      </c>
      <c r="H9" s="3" t="b">
        <f t="shared" si="1"/>
        <v>0</v>
      </c>
      <c r="I9" s="15" t="s">
        <v>11</v>
      </c>
      <c r="J9" s="15" t="s">
        <v>34</v>
      </c>
      <c r="K9" s="15" t="s">
        <v>22</v>
      </c>
      <c r="L9" s="15" t="s">
        <v>31</v>
      </c>
      <c r="M9" s="16" t="s">
        <v>33</v>
      </c>
      <c r="N9" s="15"/>
      <c r="O9" s="15"/>
      <c r="P9" s="15"/>
      <c r="Q9" s="15"/>
      <c r="R9" s="15"/>
      <c r="S9" s="3" t="b">
        <v>1</v>
      </c>
      <c r="T9" s="15" t="s">
        <v>186</v>
      </c>
      <c r="U9" s="15"/>
      <c r="V9" s="15"/>
      <c r="W9" s="13">
        <f t="shared" si="2"/>
        <v>1</v>
      </c>
      <c r="X9" s="3" t="b">
        <v>1</v>
      </c>
      <c r="Y9" s="15" t="str">
        <f t="shared" si="5"/>
        <v>household_big</v>
      </c>
      <c r="Z9" s="15" t="s">
        <v>13</v>
      </c>
      <c r="AA9" s="3">
        <f>IFERROR(INDEX(Description!$I$2:$I$7,MATCH(Utenti!Z9,Description!$H$2:$H$7,0)),"")</f>
        <v>0</v>
      </c>
      <c r="AB9" s="3"/>
      <c r="AC9" s="18">
        <v>0</v>
      </c>
      <c r="AD9" s="18">
        <v>0</v>
      </c>
      <c r="AE9" s="18">
        <v>0</v>
      </c>
      <c r="AF9" s="15">
        <v>1</v>
      </c>
      <c r="AG9" s="15">
        <v>1</v>
      </c>
      <c r="AH9" s="15">
        <v>1</v>
      </c>
      <c r="AI9" s="15" t="s">
        <v>188</v>
      </c>
      <c r="AJ9" s="15" t="s">
        <v>189</v>
      </c>
      <c r="AK9" s="15" t="s">
        <v>190</v>
      </c>
    </row>
    <row r="10" spans="1:37" x14ac:dyDescent="0.4">
      <c r="A10" s="13" cm="1">
        <f t="array" aca="1" ref="A10" ca="1">IFERROR(INDIRECT(ADDRESS(ROW()-1,COLUMN()))+1,1)</f>
        <v>9</v>
      </c>
      <c r="B10" s="3"/>
      <c r="C10" s="15" t="s">
        <v>196</v>
      </c>
      <c r="D10" s="15"/>
      <c r="E10" s="15"/>
      <c r="F10" s="3" t="str">
        <f t="array" ref="F10">_xlfn.IFS(AND(G10,H10),"prosumer",G10,"consumer",H10,"producer")</f>
        <v>prosumer</v>
      </c>
      <c r="G10" s="3" t="b">
        <f t="shared" si="0"/>
        <v>1</v>
      </c>
      <c r="H10" s="3" t="b">
        <f t="shared" si="1"/>
        <v>1</v>
      </c>
      <c r="I10" s="15" t="s">
        <v>11</v>
      </c>
      <c r="J10" s="15" t="s">
        <v>34</v>
      </c>
      <c r="K10" s="15" t="s">
        <v>22</v>
      </c>
      <c r="L10" s="15" t="s">
        <v>31</v>
      </c>
      <c r="M10" s="16" t="s">
        <v>33</v>
      </c>
      <c r="N10" s="15">
        <v>10</v>
      </c>
      <c r="O10" s="15">
        <v>40</v>
      </c>
      <c r="P10" s="15">
        <v>180</v>
      </c>
      <c r="Q10" s="15"/>
      <c r="R10" s="15"/>
      <c r="S10" s="3" t="b">
        <v>1</v>
      </c>
      <c r="T10" s="15" t="s">
        <v>186</v>
      </c>
      <c r="U10" s="15" t="s">
        <v>192</v>
      </c>
      <c r="V10" s="15"/>
      <c r="W10" s="13">
        <f t="shared" si="2"/>
        <v>0</v>
      </c>
      <c r="X10" s="3" t="b">
        <v>1</v>
      </c>
      <c r="Y10" s="15" t="str">
        <f t="shared" si="5"/>
        <v>household_big_prosumer</v>
      </c>
      <c r="Z10" s="15" t="s">
        <v>13</v>
      </c>
      <c r="AA10" s="3">
        <f>IFERROR(INDEX(Description!$I$2:$I$7,MATCH(Utenti!Z10,Description!$H$2:$H$7,0)),"")</f>
        <v>0</v>
      </c>
      <c r="AB10" s="3"/>
      <c r="AC10" s="18">
        <v>0</v>
      </c>
      <c r="AD10" s="18">
        <v>0</v>
      </c>
      <c r="AE10" s="18">
        <v>0</v>
      </c>
      <c r="AF10" s="15">
        <v>1</v>
      </c>
      <c r="AG10" s="15">
        <f t="shared" ref="AG10:AG13" si="6">AF10+3</f>
        <v>4</v>
      </c>
      <c r="AH10" s="15">
        <f>AG10</f>
        <v>4</v>
      </c>
      <c r="AI10" s="15" t="s">
        <v>188</v>
      </c>
      <c r="AJ10" s="15" t="s">
        <v>189</v>
      </c>
      <c r="AK10" s="15" t="s">
        <v>190</v>
      </c>
    </row>
    <row r="11" spans="1:37" x14ac:dyDescent="0.4">
      <c r="A11" s="13" cm="1">
        <f t="array" aca="1" ref="A11" ca="1">IFERROR(INDIRECT(ADDRESS(ROW()-1,COLUMN()))+1,1)</f>
        <v>10</v>
      </c>
      <c r="B11" s="3"/>
      <c r="C11" s="15" t="s">
        <v>197</v>
      </c>
      <c r="D11" s="15">
        <v>2</v>
      </c>
      <c r="E11" s="15"/>
      <c r="F11" s="3" t="str">
        <f t="array" ref="F11">_xlfn.IFS(AND(G11,H11),"prosumer",G11,"consumer",H11,"producer")</f>
        <v>consumer</v>
      </c>
      <c r="G11" s="3" t="b">
        <f t="shared" si="0"/>
        <v>1</v>
      </c>
      <c r="H11" s="3" t="b">
        <f t="shared" si="1"/>
        <v>0</v>
      </c>
      <c r="I11" s="15" t="s">
        <v>35</v>
      </c>
      <c r="J11" s="15" t="s">
        <v>26</v>
      </c>
      <c r="K11" s="15" t="s">
        <v>22</v>
      </c>
      <c r="L11" s="15" t="s">
        <v>31</v>
      </c>
      <c r="M11" s="16" t="s">
        <v>33</v>
      </c>
      <c r="N11" s="15"/>
      <c r="O11" s="15"/>
      <c r="P11" s="15"/>
      <c r="Q11" s="15"/>
      <c r="R11" s="15"/>
      <c r="S11" s="3" t="b">
        <v>1</v>
      </c>
      <c r="T11" s="15" t="s">
        <v>186</v>
      </c>
      <c r="U11" s="15"/>
      <c r="V11" s="15"/>
      <c r="W11" s="13">
        <f t="shared" si="2"/>
        <v>1</v>
      </c>
      <c r="X11" s="3" t="b">
        <v>1</v>
      </c>
      <c r="Y11" s="15" t="str">
        <f t="shared" si="5"/>
        <v>business_small</v>
      </c>
      <c r="Z11" s="15" t="s">
        <v>13</v>
      </c>
      <c r="AA11" s="3">
        <f>IFERROR(INDEX(Description!$I$2:$I$7,MATCH(Utenti!Z11,Description!$H$2:$H$7,0)),"")</f>
        <v>0</v>
      </c>
      <c r="AB11" s="3"/>
      <c r="AC11" s="18">
        <v>0</v>
      </c>
      <c r="AD11" s="18">
        <v>0</v>
      </c>
      <c r="AE11" s="18">
        <v>0</v>
      </c>
      <c r="AF11" s="15">
        <v>1</v>
      </c>
      <c r="AG11" s="15">
        <v>1</v>
      </c>
      <c r="AH11" s="15">
        <v>1</v>
      </c>
      <c r="AI11" s="15" t="s">
        <v>188</v>
      </c>
      <c r="AJ11" s="15" t="s">
        <v>189</v>
      </c>
      <c r="AK11" s="15" t="s">
        <v>190</v>
      </c>
    </row>
    <row r="12" spans="1:37" x14ac:dyDescent="0.4">
      <c r="A12" s="13" cm="1">
        <f t="array" aca="1" ref="A12" ca="1">IFERROR(INDIRECT(ADDRESS(ROW()-1,COLUMN()))+1,1)</f>
        <v>11</v>
      </c>
      <c r="B12" s="3"/>
      <c r="C12" s="15" t="s">
        <v>198</v>
      </c>
      <c r="D12" s="15"/>
      <c r="E12" s="15"/>
      <c r="F12" s="3" t="str">
        <f t="array" ref="F12">_xlfn.IFS(AND(G12,H12),"prosumer",G12,"consumer",H12,"producer")</f>
        <v>consumer</v>
      </c>
      <c r="G12" s="3" t="b">
        <f t="shared" ref="G12:G24" si="7">IF(M12&lt;&gt;"",TRUE,FALSE)</f>
        <v>1</v>
      </c>
      <c r="H12" s="3" t="b">
        <f t="shared" si="1"/>
        <v>0</v>
      </c>
      <c r="I12" s="15" t="s">
        <v>35</v>
      </c>
      <c r="J12" s="15" t="s">
        <v>26</v>
      </c>
      <c r="K12" s="15" t="s">
        <v>22</v>
      </c>
      <c r="L12" s="15" t="s">
        <v>31</v>
      </c>
      <c r="M12" s="16" t="s">
        <v>33</v>
      </c>
      <c r="N12" s="15"/>
      <c r="O12" s="15"/>
      <c r="P12" s="15"/>
      <c r="Q12" s="15"/>
      <c r="R12" s="15"/>
      <c r="S12" s="3" t="b">
        <v>1</v>
      </c>
      <c r="T12" s="15" t="s">
        <v>186</v>
      </c>
      <c r="U12" s="15"/>
      <c r="V12" s="15"/>
      <c r="W12" s="13">
        <f t="shared" si="2"/>
        <v>0</v>
      </c>
      <c r="X12" s="3" t="b">
        <v>1</v>
      </c>
      <c r="Y12" s="15" t="str">
        <f t="shared" si="5"/>
        <v>business_medium</v>
      </c>
      <c r="Z12" s="15" t="s">
        <v>13</v>
      </c>
      <c r="AA12" s="3">
        <f>IFERROR(INDEX(Description!$I$2:$I$7,MATCH(Utenti!Z12,Description!$H$2:$H$7,0)),"")</f>
        <v>0</v>
      </c>
      <c r="AB12" s="3"/>
      <c r="AC12" s="18">
        <v>0</v>
      </c>
      <c r="AD12" s="18">
        <v>0</v>
      </c>
      <c r="AE12" s="18">
        <v>0</v>
      </c>
      <c r="AF12" s="15">
        <v>1</v>
      </c>
      <c r="AG12" s="15">
        <v>1</v>
      </c>
      <c r="AH12" s="15">
        <v>1</v>
      </c>
      <c r="AI12" s="15" t="s">
        <v>188</v>
      </c>
      <c r="AJ12" s="15" t="s">
        <v>189</v>
      </c>
      <c r="AK12" s="15" t="s">
        <v>190</v>
      </c>
    </row>
    <row r="13" spans="1:37" x14ac:dyDescent="0.4">
      <c r="A13" s="13" cm="1">
        <f t="array" aca="1" ref="A13" ca="1">IFERROR(INDIRECT(ADDRESS(ROW()-1,COLUMN()))+1,1)</f>
        <v>12</v>
      </c>
      <c r="B13" s="3"/>
      <c r="C13" s="15" t="s">
        <v>199</v>
      </c>
      <c r="D13" s="15"/>
      <c r="E13" s="15"/>
      <c r="F13" s="3" t="str">
        <f t="array" ref="F13">_xlfn.IFS(AND(G13,H13),"prosumer",G13,"consumer",H13,"producer")</f>
        <v>prosumer</v>
      </c>
      <c r="G13" s="3" t="b">
        <f t="shared" si="7"/>
        <v>1</v>
      </c>
      <c r="H13" s="3" t="b">
        <f t="shared" si="1"/>
        <v>1</v>
      </c>
      <c r="I13" s="15" t="s">
        <v>35</v>
      </c>
      <c r="J13" s="15" t="s">
        <v>34</v>
      </c>
      <c r="K13" s="15" t="s">
        <v>22</v>
      </c>
      <c r="L13" s="15" t="s">
        <v>31</v>
      </c>
      <c r="M13" s="16" t="s">
        <v>86</v>
      </c>
      <c r="N13" s="15">
        <v>10</v>
      </c>
      <c r="O13" s="15">
        <v>40</v>
      </c>
      <c r="P13" s="15">
        <v>180</v>
      </c>
      <c r="Q13" s="15"/>
      <c r="R13" s="15">
        <v>20</v>
      </c>
      <c r="S13" s="3" t="b">
        <v>1</v>
      </c>
      <c r="T13" s="15" t="s">
        <v>186</v>
      </c>
      <c r="U13" s="15" t="s">
        <v>192</v>
      </c>
      <c r="V13" s="15"/>
      <c r="W13" s="13">
        <f t="shared" si="2"/>
        <v>0</v>
      </c>
      <c r="X13" s="3" t="b">
        <v>1</v>
      </c>
      <c r="Y13" s="15" t="str">
        <f t="shared" si="5"/>
        <v>business_medium_litigioso</v>
      </c>
      <c r="Z13" s="15" t="s">
        <v>13</v>
      </c>
      <c r="AA13" s="3">
        <f>IFERROR(INDEX(Description!$I$2:$I$7,MATCH(Utenti!Z13,Description!$H$2:$H$7,0)),"")</f>
        <v>0</v>
      </c>
      <c r="AB13" s="3"/>
      <c r="AC13" s="18">
        <v>0</v>
      </c>
      <c r="AD13" s="18">
        <v>0</v>
      </c>
      <c r="AE13" s="18">
        <v>0</v>
      </c>
      <c r="AF13" s="15">
        <v>1</v>
      </c>
      <c r="AG13" s="15">
        <f t="shared" si="6"/>
        <v>4</v>
      </c>
      <c r="AH13" s="15">
        <f>AG13</f>
        <v>4</v>
      </c>
      <c r="AI13" s="15">
        <v>18</v>
      </c>
      <c r="AJ13" s="15" t="s">
        <v>189</v>
      </c>
      <c r="AK13" s="15" t="s">
        <v>190</v>
      </c>
    </row>
    <row r="14" spans="1:37" x14ac:dyDescent="0.4">
      <c r="A14" s="13" cm="1">
        <f t="array" aca="1" ref="A14" ca="1">IFERROR(INDIRECT(ADDRESS(ROW()-1,COLUMN()))+1,1)</f>
        <v>13</v>
      </c>
      <c r="B14" s="3"/>
      <c r="C14" s="23" t="s">
        <v>217</v>
      </c>
      <c r="D14" s="15"/>
      <c r="E14" s="15" t="s">
        <v>184</v>
      </c>
      <c r="F14" s="3" t="str">
        <f t="array" ref="F14">_xlfn.IFS(AND(G14,H14),"prosumer",G14,"consumer",H14,"producer")</f>
        <v>consumer</v>
      </c>
      <c r="G14" s="3" t="b">
        <f t="shared" si="7"/>
        <v>1</v>
      </c>
      <c r="H14" s="3" t="b">
        <f t="shared" si="1"/>
        <v>0</v>
      </c>
      <c r="I14" s="15" t="s">
        <v>19</v>
      </c>
      <c r="J14" s="15" t="s">
        <v>40</v>
      </c>
      <c r="K14" s="15" t="s">
        <v>14</v>
      </c>
      <c r="L14" s="15" t="s">
        <v>31</v>
      </c>
      <c r="M14" s="16" t="s">
        <v>44</v>
      </c>
      <c r="N14" s="15"/>
      <c r="O14" s="15"/>
      <c r="P14" s="15"/>
      <c r="Q14" s="15"/>
      <c r="R14" s="15"/>
      <c r="S14" s="3" t="b">
        <v>1</v>
      </c>
      <c r="T14" s="15" t="s">
        <v>186</v>
      </c>
      <c r="U14" s="15"/>
      <c r="V14" s="15"/>
      <c r="W14" s="13">
        <f t="shared" si="2"/>
        <v>0</v>
      </c>
      <c r="X14" s="3" t="b">
        <v>1</v>
      </c>
      <c r="Y14" s="15" t="s">
        <v>187</v>
      </c>
      <c r="Z14" s="15" t="s">
        <v>13</v>
      </c>
      <c r="AA14" s="3">
        <f>IFERROR(INDEX(Description!$I$2:$I$7,MATCH(Utenti!Z14,Description!$H$2:$H$7,0)),"")</f>
        <v>0</v>
      </c>
      <c r="AB14" s="3"/>
      <c r="AC14" s="18">
        <v>0</v>
      </c>
      <c r="AD14" s="18">
        <v>0</v>
      </c>
      <c r="AE14" s="18">
        <v>0</v>
      </c>
      <c r="AF14" s="15">
        <v>1</v>
      </c>
      <c r="AG14" s="15">
        <v>1</v>
      </c>
      <c r="AH14" s="15">
        <v>1</v>
      </c>
      <c r="AI14" s="15" t="s">
        <v>188</v>
      </c>
      <c r="AJ14" s="15" t="s">
        <v>189</v>
      </c>
      <c r="AK14" s="15" t="s">
        <v>190</v>
      </c>
    </row>
    <row r="15" spans="1:37" x14ac:dyDescent="0.4">
      <c r="A15" s="13" cm="1">
        <f t="array" aca="1" ref="A15" ca="1">IFERROR(INDIRECT(ADDRESS(ROW()-1,COLUMN()))+1,1)</f>
        <v>14</v>
      </c>
      <c r="B15" s="3"/>
      <c r="C15" s="23" t="s">
        <v>200</v>
      </c>
      <c r="D15" s="15"/>
      <c r="E15" s="15" t="s">
        <v>184</v>
      </c>
      <c r="F15" s="3" t="str">
        <f t="array" ref="F15">_xlfn.IFS(AND(G15,H15),"prosumer",G15,"consumer",H15,"producer")</f>
        <v>consumer</v>
      </c>
      <c r="G15" s="3" t="b">
        <f t="shared" si="7"/>
        <v>1</v>
      </c>
      <c r="H15" s="3" t="b">
        <f t="shared" si="1"/>
        <v>0</v>
      </c>
      <c r="I15" s="15" t="s">
        <v>19</v>
      </c>
      <c r="J15" s="15" t="s">
        <v>40</v>
      </c>
      <c r="K15" s="15" t="s">
        <v>14</v>
      </c>
      <c r="L15" s="15" t="s">
        <v>31</v>
      </c>
      <c r="M15" s="16" t="s">
        <v>39</v>
      </c>
      <c r="N15" s="15"/>
      <c r="O15" s="15"/>
      <c r="P15" s="15"/>
      <c r="Q15" s="15"/>
      <c r="R15" s="15"/>
      <c r="S15" s="3" t="b">
        <v>1</v>
      </c>
      <c r="T15" s="15" t="s">
        <v>186</v>
      </c>
      <c r="U15" s="15"/>
      <c r="V15" s="15"/>
      <c r="W15" s="13">
        <f t="shared" si="2"/>
        <v>0</v>
      </c>
      <c r="X15" s="3" t="b">
        <v>1</v>
      </c>
      <c r="Y15" s="15" t="s">
        <v>201</v>
      </c>
      <c r="Z15" s="15" t="s">
        <v>13</v>
      </c>
      <c r="AA15" s="3">
        <f>IFERROR(INDEX(Description!$I$2:$I$7,MATCH(Utenti!Z15,Description!$H$2:$H$7,0)),"")</f>
        <v>0</v>
      </c>
      <c r="AB15" s="3"/>
      <c r="AC15" s="18">
        <v>0</v>
      </c>
      <c r="AD15" s="18">
        <v>0</v>
      </c>
      <c r="AE15" s="18">
        <v>0</v>
      </c>
      <c r="AF15" s="15">
        <v>1</v>
      </c>
      <c r="AG15" s="15">
        <v>1</v>
      </c>
      <c r="AH15" s="15">
        <v>1</v>
      </c>
      <c r="AI15" s="15" t="s">
        <v>188</v>
      </c>
      <c r="AJ15" s="15" t="s">
        <v>189</v>
      </c>
      <c r="AK15" s="15" t="s">
        <v>190</v>
      </c>
    </row>
    <row r="16" spans="1:37" x14ac:dyDescent="0.4">
      <c r="A16" s="13" cm="1">
        <f t="array" aca="1" ref="A16" ca="1">IFERROR(INDIRECT(ADDRESS(ROW()-1,COLUMN()))+1,1)</f>
        <v>15</v>
      </c>
      <c r="B16" s="3"/>
      <c r="C16" s="23" t="s">
        <v>218</v>
      </c>
      <c r="D16" s="15"/>
      <c r="E16" s="15" t="s">
        <v>184</v>
      </c>
      <c r="F16" s="3" t="str">
        <f t="array" ref="F16">_xlfn.IFS(AND(G16,H16),"prosumer",G16,"consumer",H16,"producer")</f>
        <v>consumer</v>
      </c>
      <c r="G16" s="3" t="b">
        <f t="shared" si="7"/>
        <v>1</v>
      </c>
      <c r="H16" s="3" t="b">
        <f t="shared" si="1"/>
        <v>0</v>
      </c>
      <c r="I16" s="15" t="s">
        <v>19</v>
      </c>
      <c r="J16" s="15" t="s">
        <v>40</v>
      </c>
      <c r="K16" s="15" t="s">
        <v>14</v>
      </c>
      <c r="L16" s="15" t="s">
        <v>31</v>
      </c>
      <c r="M16" s="16" t="s">
        <v>50</v>
      </c>
      <c r="N16" s="15"/>
      <c r="O16" s="15"/>
      <c r="P16" s="15"/>
      <c r="Q16" s="15"/>
      <c r="R16" s="15"/>
      <c r="S16" s="3" t="b">
        <v>1</v>
      </c>
      <c r="T16" s="15" t="s">
        <v>186</v>
      </c>
      <c r="U16" s="15"/>
      <c r="V16" s="15"/>
      <c r="W16" s="13">
        <f t="shared" si="2"/>
        <v>0</v>
      </c>
      <c r="X16" s="3" t="b">
        <v>1</v>
      </c>
      <c r="Y16" s="15" t="s">
        <v>202</v>
      </c>
      <c r="Z16" s="15" t="s">
        <v>13</v>
      </c>
      <c r="AA16" s="3">
        <f>IFERROR(INDEX(Description!$I$2:$I$7,MATCH(Utenti!Z16,Description!$H$2:$H$7,0)),"")</f>
        <v>0</v>
      </c>
      <c r="AB16" s="3"/>
      <c r="AC16" s="18">
        <v>0</v>
      </c>
      <c r="AD16" s="18">
        <v>0</v>
      </c>
      <c r="AE16" s="18">
        <v>0</v>
      </c>
      <c r="AF16" s="15">
        <v>1</v>
      </c>
      <c r="AG16" s="15">
        <v>1</v>
      </c>
      <c r="AH16" s="15">
        <v>1</v>
      </c>
      <c r="AI16" s="15" t="s">
        <v>188</v>
      </c>
      <c r="AJ16" s="15" t="s">
        <v>189</v>
      </c>
      <c r="AK16" s="15" t="s">
        <v>190</v>
      </c>
    </row>
    <row r="17" spans="1:37" x14ac:dyDescent="0.4">
      <c r="A17" s="13" cm="1">
        <f t="array" aca="1" ref="A17" ca="1">IFERROR(INDIRECT(ADDRESS(ROW()-1,COLUMN()))+1,1)</f>
        <v>16</v>
      </c>
      <c r="B17" s="3"/>
      <c r="C17" s="26" t="s">
        <v>219</v>
      </c>
      <c r="D17" s="15"/>
      <c r="E17" s="15" t="s">
        <v>184</v>
      </c>
      <c r="F17" s="3" t="str">
        <f t="array" ref="F17">_xlfn.IFS(AND(G17,H17),"prosumer",G17,"consumer",H17,"producer")</f>
        <v>consumer</v>
      </c>
      <c r="G17" s="3" t="b">
        <f t="shared" si="7"/>
        <v>1</v>
      </c>
      <c r="H17" s="3" t="b">
        <f t="shared" si="1"/>
        <v>0</v>
      </c>
      <c r="I17" s="15" t="s">
        <v>19</v>
      </c>
      <c r="J17" s="15" t="s">
        <v>40</v>
      </c>
      <c r="K17" s="15" t="s">
        <v>14</v>
      </c>
      <c r="L17" s="15" t="s">
        <v>31</v>
      </c>
      <c r="M17" s="16" t="s">
        <v>56</v>
      </c>
      <c r="N17" s="15"/>
      <c r="O17" s="15"/>
      <c r="P17" s="15"/>
      <c r="Q17" s="15"/>
      <c r="R17" s="15"/>
      <c r="S17" s="3" t="b">
        <v>1</v>
      </c>
      <c r="T17" s="15" t="s">
        <v>186</v>
      </c>
      <c r="U17" s="15"/>
      <c r="V17" s="15"/>
      <c r="W17" s="13">
        <f t="shared" si="2"/>
        <v>0</v>
      </c>
      <c r="X17" s="3" t="b">
        <v>1</v>
      </c>
      <c r="Y17" s="15" t="s">
        <v>203</v>
      </c>
      <c r="Z17" s="15" t="s">
        <v>13</v>
      </c>
      <c r="AA17" s="3">
        <f>IFERROR(INDEX(Description!$I$2:$I$7,MATCH(Utenti!Z17,Description!$H$2:$H$7,0)),"")</f>
        <v>0</v>
      </c>
      <c r="AB17" s="3"/>
      <c r="AC17" s="18">
        <v>0</v>
      </c>
      <c r="AD17" s="18">
        <v>0</v>
      </c>
      <c r="AE17" s="18">
        <v>0</v>
      </c>
      <c r="AF17" s="15">
        <v>1</v>
      </c>
      <c r="AG17" s="15">
        <v>1</v>
      </c>
      <c r="AH17" s="15">
        <v>1</v>
      </c>
      <c r="AI17" s="15" t="s">
        <v>188</v>
      </c>
      <c r="AJ17" s="15" t="s">
        <v>189</v>
      </c>
      <c r="AK17" s="15" t="s">
        <v>190</v>
      </c>
    </row>
    <row r="18" spans="1:37" x14ac:dyDescent="0.4">
      <c r="A18" s="13" cm="1">
        <f t="array" aca="1" ref="A18" ca="1">IFERROR(INDIRECT(ADDRESS(ROW()-1,COLUMN()))+1,1)</f>
        <v>17</v>
      </c>
      <c r="B18" s="3"/>
      <c r="C18" s="23" t="s">
        <v>204</v>
      </c>
      <c r="D18" s="15"/>
      <c r="E18" s="15" t="s">
        <v>184</v>
      </c>
      <c r="F18" s="3" t="str">
        <f t="array" ref="F18">_xlfn.IFS(AND(G18,H18),"prosumer",G18,"consumer",H18,"producer")</f>
        <v>prosumer</v>
      </c>
      <c r="G18" s="3" t="b">
        <f t="shared" si="7"/>
        <v>1</v>
      </c>
      <c r="H18" s="3" t="b">
        <f t="shared" si="1"/>
        <v>1</v>
      </c>
      <c r="I18" s="15" t="s">
        <v>19</v>
      </c>
      <c r="J18" s="15" t="s">
        <v>40</v>
      </c>
      <c r="K18" s="15" t="s">
        <v>14</v>
      </c>
      <c r="L18" s="15" t="s">
        <v>31</v>
      </c>
      <c r="M18" s="16" t="s">
        <v>53</v>
      </c>
      <c r="N18" s="15">
        <v>20</v>
      </c>
      <c r="O18" s="15">
        <v>40</v>
      </c>
      <c r="P18" s="15">
        <v>180</v>
      </c>
      <c r="Q18" s="15"/>
      <c r="R18" s="15"/>
      <c r="S18" s="3" t="b">
        <v>1</v>
      </c>
      <c r="T18" s="15" t="s">
        <v>186</v>
      </c>
      <c r="U18" s="15" t="s">
        <v>192</v>
      </c>
      <c r="V18" s="15"/>
      <c r="W18" s="13">
        <f t="shared" si="2"/>
        <v>0</v>
      </c>
      <c r="X18" s="3" t="b">
        <v>1</v>
      </c>
      <c r="Y18" s="15" t="s">
        <v>205</v>
      </c>
      <c r="Z18" s="15" t="s">
        <v>13</v>
      </c>
      <c r="AA18" s="3">
        <f>IFERROR(INDEX(Description!$I$2:$I$7,MATCH(Utenti!Z18,Description!$H$2:$H$7,0)),"")</f>
        <v>0</v>
      </c>
      <c r="AB18" s="3"/>
      <c r="AC18" s="18">
        <v>0</v>
      </c>
      <c r="AD18" s="18">
        <v>0</v>
      </c>
      <c r="AE18" s="18">
        <v>0</v>
      </c>
      <c r="AF18" s="15">
        <v>1</v>
      </c>
      <c r="AG18" s="15">
        <v>1</v>
      </c>
      <c r="AH18" s="15">
        <v>1</v>
      </c>
      <c r="AI18" s="15" t="s">
        <v>188</v>
      </c>
      <c r="AJ18" s="15" t="s">
        <v>189</v>
      </c>
      <c r="AK18" s="15" t="s">
        <v>190</v>
      </c>
    </row>
    <row r="19" spans="1:37" x14ac:dyDescent="0.4">
      <c r="A19" s="13" cm="1">
        <f t="array" aca="1" ref="A19" ca="1">IFERROR(INDIRECT(ADDRESS(ROW()-1,COLUMN()))+1,1)</f>
        <v>18</v>
      </c>
      <c r="B19" s="3"/>
      <c r="C19" s="24" t="s">
        <v>206</v>
      </c>
      <c r="D19" s="15"/>
      <c r="E19" s="15"/>
      <c r="F19" s="3" t="str">
        <f t="array" ref="F19">_xlfn.IFS(AND(G19,H19),"prosumer",G19,"consumer",H19,"producer")</f>
        <v>prosumer</v>
      </c>
      <c r="G19" s="3" t="b">
        <f t="shared" si="7"/>
        <v>1</v>
      </c>
      <c r="H19" s="3" t="b">
        <f t="shared" si="1"/>
        <v>1</v>
      </c>
      <c r="I19" s="15" t="s">
        <v>19</v>
      </c>
      <c r="J19" s="15" t="s">
        <v>26</v>
      </c>
      <c r="K19" s="15" t="s">
        <v>22</v>
      </c>
      <c r="L19" s="15" t="s">
        <v>31</v>
      </c>
      <c r="M19" s="16" t="s">
        <v>207</v>
      </c>
      <c r="N19" s="15">
        <v>30</v>
      </c>
      <c r="O19" s="15">
        <v>40</v>
      </c>
      <c r="P19" s="15">
        <v>180</v>
      </c>
      <c r="Q19" s="15"/>
      <c r="R19" s="15"/>
      <c r="S19" s="3" t="b">
        <v>1</v>
      </c>
      <c r="T19" s="15" t="s">
        <v>186</v>
      </c>
      <c r="U19" s="15" t="s">
        <v>192</v>
      </c>
      <c r="V19" s="15"/>
      <c r="W19" s="13">
        <f t="shared" si="2"/>
        <v>0</v>
      </c>
      <c r="X19" s="3" t="b">
        <v>1</v>
      </c>
      <c r="Y19" s="15" t="s">
        <v>208</v>
      </c>
      <c r="Z19" s="15" t="s">
        <v>13</v>
      </c>
      <c r="AA19" s="3">
        <f>IFERROR(INDEX(Description!$I$2:$I$7,MATCH(Utenti!Z19,Description!$H$2:$H$7,0)),"")</f>
        <v>0</v>
      </c>
      <c r="AB19" s="3"/>
      <c r="AC19" s="18">
        <v>0</v>
      </c>
      <c r="AD19" s="18">
        <v>0</v>
      </c>
      <c r="AE19" s="18">
        <v>0</v>
      </c>
      <c r="AF19" s="15">
        <v>1</v>
      </c>
      <c r="AG19" s="15">
        <f t="shared" ref="AG19:AG20" si="8">AF19+6</f>
        <v>7</v>
      </c>
      <c r="AH19" s="15">
        <v>1</v>
      </c>
      <c r="AI19" s="15" t="s">
        <v>188</v>
      </c>
      <c r="AJ19" s="15" t="s">
        <v>189</v>
      </c>
      <c r="AK19" s="15" t="s">
        <v>190</v>
      </c>
    </row>
    <row r="20" spans="1:37" x14ac:dyDescent="0.4">
      <c r="A20" s="13" cm="1">
        <f t="array" aca="1" ref="A20" ca="1">IFERROR(INDIRECT(ADDRESS(ROW()-1,COLUMN()))+1,1)</f>
        <v>19</v>
      </c>
      <c r="B20" s="3"/>
      <c r="C20" s="24" t="s">
        <v>209</v>
      </c>
      <c r="D20" s="15"/>
      <c r="E20" s="15"/>
      <c r="F20" s="3" t="str">
        <f t="array" ref="F20">_xlfn.IFS(AND(G20,H20),"prosumer",G20,"consumer",H20,"producer")</f>
        <v>prosumer</v>
      </c>
      <c r="G20" s="3" t="b">
        <f t="shared" si="7"/>
        <v>1</v>
      </c>
      <c r="H20" s="3" t="b">
        <f t="shared" si="1"/>
        <v>1</v>
      </c>
      <c r="I20" s="15" t="s">
        <v>19</v>
      </c>
      <c r="J20" s="15" t="s">
        <v>26</v>
      </c>
      <c r="K20" s="15" t="s">
        <v>22</v>
      </c>
      <c r="L20" s="15" t="s">
        <v>31</v>
      </c>
      <c r="M20" s="16" t="s">
        <v>82</v>
      </c>
      <c r="N20" s="15">
        <v>20</v>
      </c>
      <c r="O20" s="15">
        <v>40</v>
      </c>
      <c r="P20" s="15">
        <v>180</v>
      </c>
      <c r="Q20" s="15"/>
      <c r="R20" s="15"/>
      <c r="S20" s="3" t="b">
        <v>1</v>
      </c>
      <c r="T20" s="15" t="s">
        <v>186</v>
      </c>
      <c r="U20" s="15" t="s">
        <v>192</v>
      </c>
      <c r="V20" s="15"/>
      <c r="W20" s="13">
        <f t="shared" si="2"/>
        <v>0</v>
      </c>
      <c r="X20" s="3" t="b">
        <v>1</v>
      </c>
      <c r="Y20" s="15" t="s">
        <v>210</v>
      </c>
      <c r="Z20" s="15" t="s">
        <v>13</v>
      </c>
      <c r="AA20" s="3">
        <f>IFERROR(INDEX(Description!$I$2:$I$7,MATCH(Utenti!Z20,Description!$H$2:$H$7,0)),"")</f>
        <v>0</v>
      </c>
      <c r="AB20" s="3"/>
      <c r="AC20" s="18">
        <v>0</v>
      </c>
      <c r="AD20" s="18">
        <v>0</v>
      </c>
      <c r="AE20" s="18">
        <v>0</v>
      </c>
      <c r="AF20" s="15">
        <v>1</v>
      </c>
      <c r="AG20" s="15">
        <f t="shared" si="8"/>
        <v>7</v>
      </c>
      <c r="AH20" s="15">
        <v>1</v>
      </c>
      <c r="AI20" s="15" t="s">
        <v>188</v>
      </c>
      <c r="AJ20" s="15" t="s">
        <v>189</v>
      </c>
      <c r="AK20" s="15" t="s">
        <v>190</v>
      </c>
    </row>
    <row r="21" spans="1:37" x14ac:dyDescent="0.4">
      <c r="A21" s="13" cm="1">
        <f t="array" aca="1" ref="A21" ca="1">IFERROR(INDIRECT(ADDRESS(ROW()-1,COLUMN()))+1,1)</f>
        <v>20</v>
      </c>
      <c r="B21" s="3"/>
      <c r="C21" s="25" t="s">
        <v>53</v>
      </c>
      <c r="D21" s="15"/>
      <c r="E21" s="15" t="s">
        <v>184</v>
      </c>
      <c r="F21" s="3" t="str">
        <f t="array" ref="F21">_xlfn.IFS(AND(G21,H21),"prosumer",G21,"consumer",H21,"producer")</f>
        <v>consumer</v>
      </c>
      <c r="G21" s="3" t="b">
        <f t="shared" si="7"/>
        <v>1</v>
      </c>
      <c r="H21" s="3" t="b">
        <f t="shared" si="1"/>
        <v>0</v>
      </c>
      <c r="I21" s="15" t="s">
        <v>11</v>
      </c>
      <c r="J21" s="15" t="s">
        <v>26</v>
      </c>
      <c r="K21" s="15" t="s">
        <v>22</v>
      </c>
      <c r="L21" s="15" t="s">
        <v>31</v>
      </c>
      <c r="M21" s="16" t="s">
        <v>53</v>
      </c>
      <c r="N21" s="15"/>
      <c r="O21" s="15"/>
      <c r="P21" s="15"/>
      <c r="Q21" s="15"/>
      <c r="R21" s="15"/>
      <c r="S21" s="3" t="b">
        <v>1</v>
      </c>
      <c r="T21" s="15" t="s">
        <v>186</v>
      </c>
      <c r="U21" s="15"/>
      <c r="V21" s="15"/>
      <c r="W21" s="13">
        <f t="shared" si="2"/>
        <v>0</v>
      </c>
      <c r="X21" s="3" t="b">
        <v>1</v>
      </c>
      <c r="Y21" s="15" t="s">
        <v>53</v>
      </c>
      <c r="Z21" s="15" t="s">
        <v>13</v>
      </c>
      <c r="AA21" s="3">
        <f>IFERROR(INDEX(Description!$I$2:$I$7,MATCH(Utenti!Z21,Description!$H$2:$H$7,0)),"")</f>
        <v>0</v>
      </c>
      <c r="AB21" s="3"/>
      <c r="AC21" s="18">
        <v>0</v>
      </c>
      <c r="AD21" s="18">
        <v>0</v>
      </c>
      <c r="AE21" s="18">
        <v>0</v>
      </c>
      <c r="AF21" s="15">
        <v>1</v>
      </c>
      <c r="AG21" s="15">
        <v>1</v>
      </c>
      <c r="AH21" s="15">
        <v>1</v>
      </c>
      <c r="AI21" s="15" t="s">
        <v>188</v>
      </c>
      <c r="AJ21" s="15" t="s">
        <v>189</v>
      </c>
      <c r="AK21" s="15" t="s">
        <v>190</v>
      </c>
    </row>
    <row r="22" spans="1:37" x14ac:dyDescent="0.4">
      <c r="A22" s="13" cm="1">
        <f t="array" aca="1" ref="A22" ca="1">IFERROR(INDIRECT(ADDRESS(ROW()-1,COLUMN()))+1,1)</f>
        <v>21</v>
      </c>
      <c r="B22" s="3"/>
      <c r="C22" s="25" t="s">
        <v>211</v>
      </c>
      <c r="D22" s="15"/>
      <c r="E22" s="15"/>
      <c r="F22" s="3" t="str">
        <f t="array" ref="F22">_xlfn.IFS(AND(G22,H22),"prosumer",G22,"consumer",H22,"producer")</f>
        <v>prosumer</v>
      </c>
      <c r="G22" s="3" t="b">
        <f t="shared" si="7"/>
        <v>1</v>
      </c>
      <c r="H22" s="3" t="b">
        <f t="shared" si="1"/>
        <v>1</v>
      </c>
      <c r="I22" s="15" t="s">
        <v>35</v>
      </c>
      <c r="J22" s="15" t="s">
        <v>40</v>
      </c>
      <c r="K22" s="15" t="s">
        <v>22</v>
      </c>
      <c r="L22" s="15" t="s">
        <v>31</v>
      </c>
      <c r="M22" s="16" t="s">
        <v>80</v>
      </c>
      <c r="N22" s="15">
        <v>10</v>
      </c>
      <c r="O22" s="15">
        <v>40</v>
      </c>
      <c r="P22" s="15">
        <v>180</v>
      </c>
      <c r="Q22" s="15"/>
      <c r="R22" s="15">
        <v>3</v>
      </c>
      <c r="S22" s="3" t="b">
        <v>1</v>
      </c>
      <c r="T22" s="15" t="s">
        <v>186</v>
      </c>
      <c r="U22" s="15" t="s">
        <v>192</v>
      </c>
      <c r="V22" s="15"/>
      <c r="W22" s="13">
        <f t="shared" si="2"/>
        <v>0</v>
      </c>
      <c r="X22" s="3" t="b">
        <v>1</v>
      </c>
      <c r="Y22" s="15" t="s">
        <v>212</v>
      </c>
      <c r="Z22" s="15" t="s">
        <v>13</v>
      </c>
      <c r="AA22" s="3">
        <f>IFERROR(INDEX(Description!$I$2:$I$7,MATCH(Utenti!Z22,Description!$H$2:$H$7,0)),"")</f>
        <v>0</v>
      </c>
      <c r="AB22" s="3" t="b">
        <v>1</v>
      </c>
      <c r="AC22" s="18">
        <v>0</v>
      </c>
      <c r="AD22" s="18">
        <v>0</v>
      </c>
      <c r="AE22" s="18">
        <v>0</v>
      </c>
      <c r="AF22" s="15">
        <v>1</v>
      </c>
      <c r="AG22" s="15">
        <f t="shared" ref="AG22:AG24" si="9">AF22+2</f>
        <v>3</v>
      </c>
      <c r="AH22" s="15">
        <v>1</v>
      </c>
      <c r="AI22" s="15" t="s">
        <v>188</v>
      </c>
      <c r="AJ22" s="15" t="s">
        <v>189</v>
      </c>
      <c r="AK22" s="15" t="s">
        <v>190</v>
      </c>
    </row>
    <row r="23" spans="1:37" x14ac:dyDescent="0.4">
      <c r="A23" s="13" cm="1">
        <f t="array" aca="1" ref="A23" ca="1">IFERROR(INDIRECT(ADDRESS(ROW()-1,COLUMN()))+1,1)</f>
        <v>22</v>
      </c>
      <c r="B23" s="3"/>
      <c r="C23" s="25" t="s">
        <v>213</v>
      </c>
      <c r="D23" s="15"/>
      <c r="E23" s="15"/>
      <c r="F23" s="3" t="str">
        <f t="array" ref="F23">_xlfn.IFS(AND(G23,H23),"prosumer",G23,"consumer",H23,"producer")</f>
        <v>prosumer</v>
      </c>
      <c r="G23" s="3" t="b">
        <f t="shared" si="7"/>
        <v>1</v>
      </c>
      <c r="H23" s="3" t="b">
        <f t="shared" si="1"/>
        <v>1</v>
      </c>
      <c r="I23" s="15" t="s">
        <v>35</v>
      </c>
      <c r="J23" s="15" t="s">
        <v>40</v>
      </c>
      <c r="K23" s="15" t="s">
        <v>22</v>
      </c>
      <c r="L23" s="15" t="s">
        <v>31</v>
      </c>
      <c r="M23" s="16" t="s">
        <v>77</v>
      </c>
      <c r="N23" s="15">
        <v>20</v>
      </c>
      <c r="O23" s="15">
        <v>40</v>
      </c>
      <c r="P23" s="15">
        <v>180</v>
      </c>
      <c r="Q23" s="15"/>
      <c r="R23" s="15">
        <v>6</v>
      </c>
      <c r="S23" s="3" t="b">
        <v>1</v>
      </c>
      <c r="T23" s="15" t="s">
        <v>186</v>
      </c>
      <c r="U23" s="15" t="s">
        <v>192</v>
      </c>
      <c r="V23" s="15"/>
      <c r="W23" s="13">
        <f t="shared" si="2"/>
        <v>0</v>
      </c>
      <c r="X23" s="3" t="b">
        <v>1</v>
      </c>
      <c r="Y23" s="15" t="s">
        <v>214</v>
      </c>
      <c r="Z23" s="15" t="s">
        <v>13</v>
      </c>
      <c r="AA23" s="3">
        <f>IFERROR(INDEX(Description!$I$2:$I$7,MATCH(Utenti!Z23,Description!$H$2:$H$7,0)),"")</f>
        <v>0</v>
      </c>
      <c r="AB23" s="3" t="b">
        <v>1</v>
      </c>
      <c r="AC23" s="18">
        <v>0</v>
      </c>
      <c r="AD23" s="18">
        <v>0</v>
      </c>
      <c r="AE23" s="18">
        <v>0</v>
      </c>
      <c r="AF23" s="15">
        <v>1</v>
      </c>
      <c r="AG23" s="15">
        <f t="shared" si="9"/>
        <v>3</v>
      </c>
      <c r="AH23" s="15">
        <v>1</v>
      </c>
      <c r="AI23" s="15" t="s">
        <v>188</v>
      </c>
      <c r="AJ23" s="15" t="s">
        <v>189</v>
      </c>
      <c r="AK23" s="15" t="s">
        <v>190</v>
      </c>
    </row>
    <row r="24" spans="1:37" x14ac:dyDescent="0.4">
      <c r="A24" s="13" cm="1">
        <f t="array" aca="1" ref="A24" ca="1">IFERROR(INDIRECT(ADDRESS(ROW()-1,COLUMN()))+1,1)</f>
        <v>23</v>
      </c>
      <c r="B24" s="3"/>
      <c r="C24" s="25" t="s">
        <v>215</v>
      </c>
      <c r="D24" s="15"/>
      <c r="E24" s="15"/>
      <c r="F24" s="3" t="str">
        <f t="array" ref="F24">_xlfn.IFS(AND(G24,H24),"prosumer",G24,"consumer",H24,"producer")</f>
        <v>prosumer</v>
      </c>
      <c r="G24" s="3" t="b">
        <f t="shared" si="7"/>
        <v>1</v>
      </c>
      <c r="H24" s="3" t="b">
        <f t="shared" si="1"/>
        <v>1</v>
      </c>
      <c r="I24" s="15" t="s">
        <v>35</v>
      </c>
      <c r="J24" s="15" t="s">
        <v>40</v>
      </c>
      <c r="K24" s="15" t="s">
        <v>22</v>
      </c>
      <c r="L24" s="15" t="s">
        <v>31</v>
      </c>
      <c r="M24" s="16" t="s">
        <v>74</v>
      </c>
      <c r="N24" s="15">
        <v>40</v>
      </c>
      <c r="O24" s="15">
        <v>40</v>
      </c>
      <c r="P24" s="15">
        <v>180</v>
      </c>
      <c r="Q24" s="15"/>
      <c r="R24" s="15">
        <v>12</v>
      </c>
      <c r="S24" s="3" t="b">
        <v>1</v>
      </c>
      <c r="T24" s="15" t="s">
        <v>191</v>
      </c>
      <c r="U24" s="15" t="s">
        <v>192</v>
      </c>
      <c r="V24" s="15"/>
      <c r="W24" s="13">
        <f>IF(AND(H24=FALSE,G24=FALSE),1,0) + IF(AND(NOT(B24),D24&gt;0),1,0)</f>
        <v>0</v>
      </c>
      <c r="X24" s="3" t="b">
        <v>1</v>
      </c>
      <c r="Y24" s="15" t="s">
        <v>216</v>
      </c>
      <c r="Z24" s="15" t="s">
        <v>13</v>
      </c>
      <c r="AA24" s="3">
        <f>IFERROR(INDEX(Description!$I$2:$I$7,MATCH(Utenti!Z24,Description!$H$2:$H$7,0)),"")</f>
        <v>0</v>
      </c>
      <c r="AB24" s="3" t="b">
        <v>1</v>
      </c>
      <c r="AC24" s="18">
        <v>0</v>
      </c>
      <c r="AD24" s="18">
        <v>0.4</v>
      </c>
      <c r="AE24" s="18">
        <v>0</v>
      </c>
      <c r="AF24" s="15">
        <v>1</v>
      </c>
      <c r="AG24" s="15">
        <f t="shared" si="9"/>
        <v>3</v>
      </c>
      <c r="AH24" s="15">
        <v>1</v>
      </c>
      <c r="AI24" s="15" t="s">
        <v>188</v>
      </c>
      <c r="AJ24" s="15" t="s">
        <v>189</v>
      </c>
      <c r="AK24" s="15" t="s">
        <v>190</v>
      </c>
    </row>
    <row r="25" spans="1:37" x14ac:dyDescent="0.4">
      <c r="A25" s="21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2025-06-13T10:34:41Z</dcterms:modified>
</cp:coreProperties>
</file>